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8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Sheet1!$A$1:$AK$57</definedName>
    <definedName name="_xlnm.Print_Area" localSheetId="0">Sheet1!$Q$1:$AB$11,Sheet1!$Q$13:$AD$23,Sheet1!$Q$25:$AK$47,Sheet1!$Q$50:$AA$65</definedName>
  </definedNames>
  <calcPr calcId="125725"/>
</workbook>
</file>

<file path=xl/calcChain.xml><?xml version="1.0" encoding="utf-8"?>
<calcChain xmlns="http://schemas.openxmlformats.org/spreadsheetml/2006/main">
  <c r="Z6" i="1"/>
  <c r="Z7"/>
  <c r="T60"/>
  <c r="Z58"/>
  <c r="W58"/>
  <c r="T58"/>
  <c r="Z57"/>
  <c r="W57"/>
  <c r="T57"/>
  <c r="Z54"/>
  <c r="W54"/>
  <c r="T54"/>
  <c r="Z53"/>
  <c r="W53"/>
  <c r="T53"/>
  <c r="M4"/>
  <c r="M12"/>
  <c r="M27"/>
  <c r="M15"/>
  <c r="M43"/>
  <c r="M11"/>
  <c r="M25"/>
  <c r="M18"/>
  <c r="M10"/>
  <c r="M40"/>
  <c r="M33"/>
  <c r="M53"/>
  <c r="M48"/>
  <c r="M49"/>
  <c r="M50"/>
  <c r="M5"/>
  <c r="M36"/>
  <c r="M31"/>
  <c r="M16"/>
  <c r="M8"/>
  <c r="M51"/>
  <c r="M9"/>
  <c r="M19"/>
  <c r="M42"/>
  <c r="M3"/>
  <c r="M29"/>
  <c r="M30"/>
  <c r="M13"/>
  <c r="M26"/>
  <c r="M35"/>
  <c r="M23"/>
  <c r="M54"/>
  <c r="M22"/>
  <c r="M41"/>
  <c r="M21"/>
  <c r="M14"/>
  <c r="M28"/>
  <c r="M34"/>
  <c r="M2"/>
  <c r="M38"/>
  <c r="M7"/>
  <c r="M20"/>
  <c r="M44"/>
  <c r="M17"/>
  <c r="M45"/>
  <c r="M47"/>
  <c r="M39"/>
  <c r="M32"/>
  <c r="S19"/>
  <c r="S18"/>
  <c r="Q15"/>
  <c r="T15"/>
  <c r="U7"/>
  <c r="T7"/>
  <c r="U6"/>
  <c r="U8" s="1"/>
  <c r="T6"/>
  <c r="T8" s="1"/>
  <c r="D249"/>
  <c r="F249" s="1"/>
  <c r="D248"/>
  <c r="F248" s="1"/>
  <c r="D247"/>
  <c r="F247" s="1"/>
  <c r="D246"/>
  <c r="F246" s="1"/>
  <c r="D245"/>
  <c r="F245" s="1"/>
  <c r="D244"/>
  <c r="F244" s="1"/>
  <c r="D243"/>
  <c r="F243" s="1"/>
  <c r="D242"/>
  <c r="F242" s="1"/>
  <c r="D240"/>
  <c r="F240" s="1"/>
  <c r="D239"/>
  <c r="F239" s="1"/>
  <c r="D238"/>
  <c r="F238" s="1"/>
  <c r="D236"/>
  <c r="F236" s="1"/>
  <c r="D235"/>
  <c r="F235" s="1"/>
  <c r="D237"/>
  <c r="F237" s="1"/>
  <c r="D234"/>
  <c r="F234" s="1"/>
  <c r="D225"/>
  <c r="F225" s="1"/>
  <c r="D233"/>
  <c r="F233" s="1"/>
  <c r="D224"/>
  <c r="F224" s="1"/>
  <c r="D231"/>
  <c r="F231" s="1"/>
  <c r="D230"/>
  <c r="F230" s="1"/>
  <c r="D229"/>
  <c r="F229" s="1"/>
  <c r="D228"/>
  <c r="F228" s="1"/>
  <c r="E220"/>
  <c r="E221"/>
  <c r="E222"/>
  <c r="D218"/>
  <c r="F218" s="1"/>
  <c r="D213"/>
  <c r="F213" s="1"/>
  <c r="D217"/>
  <c r="F217" s="1"/>
  <c r="D216"/>
  <c r="F216" s="1"/>
  <c r="D212"/>
  <c r="F212" s="1"/>
  <c r="D211"/>
  <c r="F211" s="1"/>
  <c r="X7" l="1"/>
  <c r="W7"/>
  <c r="Y7" s="1"/>
  <c r="Y19"/>
  <c r="U19"/>
  <c r="X6"/>
  <c r="W6"/>
  <c r="AA19"/>
  <c r="W19"/>
  <c r="Z19"/>
  <c r="T19"/>
  <c r="V19"/>
  <c r="X19"/>
  <c r="S20"/>
  <c r="V8"/>
  <c r="X8"/>
  <c r="V7"/>
  <c r="V6"/>
  <c r="D226"/>
  <c r="F226" s="1"/>
  <c r="D220"/>
  <c r="F220" s="1"/>
  <c r="D221"/>
  <c r="F221" s="1"/>
  <c r="D227"/>
  <c r="F227" s="1"/>
  <c r="D222"/>
  <c r="F222" s="1"/>
  <c r="AG36"/>
  <c r="AC36"/>
  <c r="Y36"/>
  <c r="U36"/>
  <c r="AG34"/>
  <c r="AC34"/>
  <c r="Y34"/>
  <c r="U34"/>
  <c r="AG32"/>
  <c r="AF33"/>
  <c r="AB33"/>
  <c r="X33"/>
  <c r="T33"/>
  <c r="AB32"/>
  <c r="X32"/>
  <c r="T32"/>
  <c r="AF36"/>
  <c r="AB36"/>
  <c r="X36"/>
  <c r="T36"/>
  <c r="AF34"/>
  <c r="AB34"/>
  <c r="X34"/>
  <c r="T34"/>
  <c r="AF32"/>
  <c r="AG33"/>
  <c r="AC33"/>
  <c r="Y33"/>
  <c r="U33"/>
  <c r="AC32"/>
  <c r="Y32"/>
  <c r="U32"/>
  <c r="AI36"/>
  <c r="AE36"/>
  <c r="AA36"/>
  <c r="W36"/>
  <c r="AI34"/>
  <c r="AE34"/>
  <c r="AA34"/>
  <c r="W34"/>
  <c r="AI32"/>
  <c r="AH33"/>
  <c r="AD33"/>
  <c r="Z33"/>
  <c r="V33"/>
  <c r="AD32"/>
  <c r="Z32"/>
  <c r="V32"/>
  <c r="AH36"/>
  <c r="AD36"/>
  <c r="Z36"/>
  <c r="V36"/>
  <c r="AH34"/>
  <c r="AD34"/>
  <c r="Z34"/>
  <c r="V34"/>
  <c r="AH32"/>
  <c r="AI33"/>
  <c r="AE33"/>
  <c r="AA33"/>
  <c r="W33"/>
  <c r="AE32"/>
  <c r="AA32"/>
  <c r="W32"/>
  <c r="AA18"/>
  <c r="AA20" s="1"/>
  <c r="Y18"/>
  <c r="Y20" s="1"/>
  <c r="W18"/>
  <c r="W20" s="1"/>
  <c r="U18"/>
  <c r="U20" s="1"/>
  <c r="AH31"/>
  <c r="AF31"/>
  <c r="AD31"/>
  <c r="AB31"/>
  <c r="Z31"/>
  <c r="X31"/>
  <c r="V31"/>
  <c r="T31"/>
  <c r="Z18"/>
  <c r="Z20" s="1"/>
  <c r="X18"/>
  <c r="V18"/>
  <c r="V20" s="1"/>
  <c r="W31"/>
  <c r="AA31"/>
  <c r="AE31"/>
  <c r="AI31"/>
  <c r="S36"/>
  <c r="R34"/>
  <c r="R32"/>
  <c r="U31"/>
  <c r="Y31"/>
  <c r="AC31"/>
  <c r="AG31"/>
  <c r="T18"/>
  <c r="R33"/>
  <c r="R36"/>
  <c r="S34"/>
  <c r="S33"/>
  <c r="S32"/>
  <c r="S31"/>
  <c r="R31"/>
  <c r="Y6" l="1"/>
  <c r="R35"/>
  <c r="AK32"/>
  <c r="AK34"/>
  <c r="AJ33"/>
  <c r="AG35"/>
  <c r="Y35"/>
  <c r="AJ32"/>
  <c r="AK36"/>
  <c r="AE35"/>
  <c r="W35"/>
  <c r="X20"/>
  <c r="T35"/>
  <c r="X35"/>
  <c r="AB35"/>
  <c r="AF35"/>
  <c r="AB19"/>
  <c r="AC19" s="1"/>
  <c r="AK33"/>
  <c r="AJ36"/>
  <c r="AB18"/>
  <c r="AC18" s="1"/>
  <c r="AC35"/>
  <c r="U35"/>
  <c r="AJ34"/>
  <c r="AI35"/>
  <c r="AA35"/>
  <c r="V35"/>
  <c r="Z35"/>
  <c r="AD35"/>
  <c r="AH35"/>
  <c r="AJ31"/>
  <c r="AK31"/>
  <c r="T20"/>
  <c r="S35"/>
  <c r="W8"/>
  <c r="Y8" s="1"/>
  <c r="AA8" l="1"/>
  <c r="Z8"/>
  <c r="AA6"/>
  <c r="AB20"/>
  <c r="AC20" s="1"/>
  <c r="AJ35"/>
  <c r="AK35"/>
</calcChain>
</file>

<file path=xl/sharedStrings.xml><?xml version="1.0" encoding="utf-8"?>
<sst xmlns="http://schemas.openxmlformats.org/spreadsheetml/2006/main" count="748" uniqueCount="153">
  <si>
    <t>SHOLAPURI AVINASH</t>
  </si>
  <si>
    <t>SHEIK ABDUL REHMAN</t>
  </si>
  <si>
    <t>NIMMAKAYALA BHAVANI KARTHIK</t>
  </si>
  <si>
    <t>CHINTHADA HARSHA KUMAR</t>
  </si>
  <si>
    <t>BODDU KALYAN KUMAR</t>
  </si>
  <si>
    <t>KARANGI KIRAN KUMAR</t>
  </si>
  <si>
    <t>BONDADA KISHORE</t>
  </si>
  <si>
    <t>SEETHA NOOKA APPA RAO</t>
  </si>
  <si>
    <t>NANDIKA PRASANNA KUMAR</t>
  </si>
  <si>
    <t>SUNKARA RAJESH</t>
  </si>
  <si>
    <t xml:space="preserve">HALL TICKET </t>
  </si>
  <si>
    <t>No</t>
  </si>
  <si>
    <t>NAME</t>
  </si>
  <si>
    <t xml:space="preserve">SEX </t>
  </si>
  <si>
    <t>COMM</t>
  </si>
  <si>
    <t>FIRST LANG</t>
  </si>
  <si>
    <t>LANG-2</t>
  </si>
  <si>
    <t>ENG</t>
  </si>
  <si>
    <t>MAT</t>
  </si>
  <si>
    <t>SCI</t>
  </si>
  <si>
    <t>SOC</t>
  </si>
  <si>
    <t>MEDIUM</t>
  </si>
  <si>
    <t>TELUGU</t>
  </si>
  <si>
    <t>SC</t>
  </si>
  <si>
    <t>BC</t>
  </si>
  <si>
    <t>B</t>
  </si>
  <si>
    <t>G</t>
  </si>
  <si>
    <t>THAVITIKI SAI MAHESH</t>
  </si>
  <si>
    <t>MEKALA SAI PAVAN</t>
  </si>
  <si>
    <t>BHOGARAPU SAI SANKAR</t>
  </si>
  <si>
    <t>KUNDETI SARATH KUMAR</t>
  </si>
  <si>
    <t>GANDI SIVA KUMAR</t>
  </si>
  <si>
    <t>VEMAGIRI THARUN BABU</t>
  </si>
  <si>
    <t>GADU VENKAT</t>
  </si>
  <si>
    <t>REDDY VENKATA RAMANA</t>
  </si>
  <si>
    <t>LOTTI DURGA</t>
  </si>
  <si>
    <t>SUNKARA SARATH KUMAR</t>
  </si>
  <si>
    <t>SHOLAPURI FRANKA</t>
  </si>
  <si>
    <t>KOTHALANKA HEMA MALINI</t>
  </si>
  <si>
    <t>PINNINTI LAKSHMI</t>
  </si>
  <si>
    <t>MATTAPARTHI LAVANYA</t>
  </si>
  <si>
    <t>RACHARLA MAMATHA</t>
  </si>
  <si>
    <t>AINAVILLI MOUNIKA</t>
  </si>
  <si>
    <t>MOHAMMAD NAFISA BEGUM QURAISHI</t>
  </si>
  <si>
    <t>NIMMAKAYALA NAVYA SRI</t>
  </si>
  <si>
    <t>KILARI RAMYA KEERTHANA</t>
  </si>
  <si>
    <t>SHEIK RIZWANA</t>
  </si>
  <si>
    <t>KASANI SAI LAKSHMI</t>
  </si>
  <si>
    <t>MOHAMMAD SANA FIRDOS</t>
  </si>
  <si>
    <t>THUTHARAPUDI SOWMYA</t>
  </si>
  <si>
    <t>KODI SPANDANA RAVALI</t>
  </si>
  <si>
    <t>MARRI SRAVANI</t>
  </si>
  <si>
    <t>MATCHA VIJYAYA DURGA</t>
  </si>
  <si>
    <t>DOKKADI AVINASH</t>
  </si>
  <si>
    <t>PAILLI KALYAN</t>
  </si>
  <si>
    <t>CHANAPATHI MADHAVA SAI KUMAR</t>
  </si>
  <si>
    <t>KANNA MARKANDEYULU MANOJ KUMAR</t>
  </si>
  <si>
    <t>NAVARA S VEERA VENKATA SAI BHAVANI</t>
  </si>
  <si>
    <t>SHEIK MOHAMMAD SAIFULLA</t>
  </si>
  <si>
    <t>KODURI VEERA VENKATA RAMANA</t>
  </si>
  <si>
    <t>JALLIGAMPALA YESURATNAM</t>
  </si>
  <si>
    <t>SHEIK AFRIN BEGUM</t>
  </si>
  <si>
    <t>KOMMU DEEPIKA</t>
  </si>
  <si>
    <t>SHEIK FATHIMUNNISA</t>
  </si>
  <si>
    <t>KASIMKOTA KAVERI</t>
  </si>
  <si>
    <t>ANAPU KOMALI KUMARI</t>
  </si>
  <si>
    <t>OC</t>
  </si>
  <si>
    <t>AKULA NEELAMBARI</t>
  </si>
  <si>
    <t>SANGIREDDI SANDHYA</t>
  </si>
  <si>
    <t>SAMBARU SUKANYA</t>
  </si>
  <si>
    <t>ENGLISH</t>
  </si>
  <si>
    <t>APPEARED</t>
  </si>
  <si>
    <t>TELUGU MEDIUM</t>
  </si>
  <si>
    <t>PASSED</t>
  </si>
  <si>
    <t>BOYS</t>
  </si>
  <si>
    <t>GIRLS</t>
  </si>
  <si>
    <t>TOTAL</t>
  </si>
  <si>
    <t>ENGLISH MEDIUM</t>
  </si>
  <si>
    <t>PASS %</t>
  </si>
  <si>
    <t>URDU</t>
  </si>
  <si>
    <t>MOHAMMAD MUSKAN BEGUM</t>
  </si>
  <si>
    <t>GRADE</t>
  </si>
  <si>
    <t>G.P.A.</t>
  </si>
  <si>
    <t>SCHOOL</t>
  </si>
  <si>
    <t>HINDI</t>
  </si>
  <si>
    <t>SPECIAL TELUGU</t>
  </si>
  <si>
    <t>MATHEMATICS</t>
  </si>
  <si>
    <t>GENERAL SCIENCE</t>
  </si>
  <si>
    <t>SOCIAL</t>
  </si>
  <si>
    <t>SCIENCE</t>
  </si>
  <si>
    <t>GRADES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</si>
  <si>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</si>
  <si>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</si>
  <si>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</si>
  <si>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</si>
  <si>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</si>
  <si>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</si>
  <si>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</si>
  <si>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</si>
  <si>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</si>
  <si>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STATEMENT SHOWING THE RESULTS OF S.S.C. PUBLIC EXAMINATIONS MARCH / APRIL 2015 RELATING TO MUNICIPAL CORPORATION HIGH SCHOOLS</t>
  </si>
  <si>
    <t>NAME OF THE SCHOOL :</t>
  </si>
  <si>
    <t>S No.</t>
  </si>
  <si>
    <t>NAME OF THE HEAD MASTER</t>
  </si>
  <si>
    <t>No. Appeared</t>
  </si>
  <si>
    <t>Boys</t>
  </si>
  <si>
    <t>Girls</t>
  </si>
  <si>
    <t>Total</t>
  </si>
  <si>
    <t>No. Passed</t>
  </si>
  <si>
    <t>Percentage (%)</t>
  </si>
  <si>
    <t>School Percentage (%)</t>
  </si>
  <si>
    <t>DANAVAIPETA MUNICIPAL CORPORATION HIGH SCHOOL, RAJAHMUNDRY</t>
  </si>
  <si>
    <t>Y. VENU GOPALA RAO</t>
  </si>
  <si>
    <t>TOTAL  :</t>
  </si>
  <si>
    <t>SIGNATURE OF THE HEAD MASTER</t>
  </si>
  <si>
    <t>MUNICIPAL CORPORATION  :  :  RAJAHMUNDRY</t>
  </si>
  <si>
    <t>INFORMATION ON SSC RESULTS FOR THE YEAR 2015 IN MUNICIPAL SCHOOLS</t>
  </si>
  <si>
    <t>NAME OF THE SCHOOL</t>
  </si>
  <si>
    <t>Total No. of candidates appreared for SSC Exams</t>
  </si>
  <si>
    <t>NO. OF CANDIDATES PASSED</t>
  </si>
  <si>
    <t>TOTAL PASSED</t>
  </si>
  <si>
    <t>% OF PASS</t>
  </si>
  <si>
    <t>REMARKS</t>
  </si>
  <si>
    <t>S.S.C. MARCH - 2015 RESULTS GRADE WISE</t>
  </si>
  <si>
    <t>CASTE</t>
  </si>
  <si>
    <t>S.C.</t>
  </si>
  <si>
    <t>S.T.</t>
  </si>
  <si>
    <t>B.C.</t>
  </si>
  <si>
    <t>O.C.</t>
  </si>
  <si>
    <t>MUSLIMS</t>
  </si>
  <si>
    <t>NOTE :</t>
  </si>
  <si>
    <t>GRADES (POINTS)</t>
  </si>
  <si>
    <t>9.2 TO 10</t>
  </si>
  <si>
    <t>8.3 TO 9.1</t>
  </si>
  <si>
    <t>7.5 TO 8.2</t>
  </si>
  <si>
    <t>6.7 TO 7.4</t>
  </si>
  <si>
    <t>5.9 TO 6.6</t>
  </si>
  <si>
    <t>5.1 TO 5.8</t>
  </si>
  <si>
    <t>4.3 TO 5.0</t>
  </si>
  <si>
    <t>3.5 TO 4.2</t>
  </si>
  <si>
    <t>≤ 3.4</t>
  </si>
  <si>
    <t>MUSLIM</t>
  </si>
  <si>
    <t>DANAVAIPETA MUNICIPAL CORPORATION HIGH SCHOOL,  RAJAHMUNDRY</t>
  </si>
  <si>
    <t xml:space="preserve">SIGNATURE OF  THE HEADMASTER </t>
  </si>
  <si>
    <t>STATEMENT SHOWING THE  RESULTS OF S.S.C. PUBLIC EXAMINATIONS 2015 RELATING TO  MUNICIPAL CORPORATION HIGH SCHOOLS</t>
  </si>
  <si>
    <t>1st</t>
  </si>
  <si>
    <t>2nd</t>
  </si>
  <si>
    <t>3rd</t>
  </si>
  <si>
    <t>MATH</t>
  </si>
  <si>
    <t>DANAVAIPETA MUNICIPAL CORPORATION HIGH SCHOOL</t>
  </si>
  <si>
    <t>REMARKS     "+"   or  " -"   %</t>
  </si>
  <si>
    <t>+  6.0 %</t>
  </si>
  <si>
    <t>---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</si>
</sst>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</font>
    <font>
      <b/>
      <sz val="8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theme="3" tint="0.3999755851924192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0" fontId="7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0" fontId="3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9"/>
  <sheetViews>
    <sheetView tabSelected="1" topLeftCell="R1" workbookViewId="0">
      <pane ySplit="2" topLeftCell="A60" activePane="bottomLeft" state="frozen"/>
      <selection pane="bottomLeft" activeCell="AB68" sqref="AB68"/>
    </sheetView>
  </sheetViews>
  <sheetFormatPr defaultRowHeight="15"/>
  <cols>
    <col min="1" max="1" width="16.140625" style="4" bestFit="1" customWidth="1"/>
    <col min="2" max="2" width="8.140625" style="4" bestFit="1" customWidth="1"/>
    <col min="3" max="3" width="38.140625" style="20" bestFit="1" customWidth="1"/>
    <col min="4" max="4" width="8.7109375" style="4" bestFit="1" customWidth="1"/>
    <col min="5" max="5" width="13.140625" style="4" bestFit="1" customWidth="1"/>
    <col min="6" max="6" width="11.5703125" style="4" bestFit="1" customWidth="1"/>
    <col min="7" max="7" width="15.5703125" style="4" bestFit="1" customWidth="1"/>
    <col min="8" max="8" width="12.140625" style="4" bestFit="1" customWidth="1"/>
    <col min="9" max="9" width="9.28515625" style="4" bestFit="1" customWidth="1"/>
    <col min="10" max="10" width="9.5703125" style="4" bestFit="1" customWidth="1"/>
    <col min="11" max="11" width="8.28515625" style="4" customWidth="1"/>
    <col min="12" max="12" width="9.140625" style="4" bestFit="1" customWidth="1"/>
    <col min="13" max="13" width="11.5703125" style="4" bestFit="1" customWidth="1"/>
    <col min="14" max="15" width="11" style="4" bestFit="1" customWidth="1"/>
    <col min="16" max="17" width="9.140625" style="4" customWidth="1"/>
    <col min="18" max="18" width="13.85546875" style="4" customWidth="1"/>
    <col min="19" max="19" width="27" style="4" customWidth="1"/>
    <col min="20" max="25" width="6.7109375" style="4" customWidth="1"/>
    <col min="26" max="26" width="10.85546875" style="4" customWidth="1"/>
    <col min="27" max="27" width="13.42578125" style="4" customWidth="1"/>
    <col min="28" max="28" width="12.140625" style="4" customWidth="1"/>
    <col min="29" max="29" width="7.28515625" style="4" customWidth="1"/>
    <col min="30" max="30" width="11.5703125" style="4" bestFit="1" customWidth="1"/>
    <col min="31" max="31" width="5.85546875" style="4" bestFit="1" customWidth="1"/>
    <col min="32" max="32" width="5.5703125" style="4" bestFit="1" customWidth="1"/>
    <col min="33" max="33" width="5.85546875" style="4" bestFit="1" customWidth="1"/>
    <col min="34" max="34" width="5.5703125" style="4" bestFit="1" customWidth="1"/>
    <col min="35" max="35" width="5.85546875" style="4" bestFit="1" customWidth="1"/>
    <col min="36" max="36" width="5.5703125" style="4" bestFit="1" customWidth="1"/>
    <col min="37" max="37" width="5.85546875" style="4" bestFit="1" customWidth="1"/>
    <col min="38" max="16384" width="9.140625" style="4"/>
  </cols>
  <sheetData>
    <row r="1" spans="1:37" ht="15" customHeight="1">
      <c r="A1" s="2" t="s">
        <v>10</v>
      </c>
      <c r="B1" s="2" t="s">
        <v>11</v>
      </c>
      <c r="C1" s="3" t="s">
        <v>12</v>
      </c>
      <c r="D1" s="2" t="s">
        <v>13</v>
      </c>
      <c r="E1" s="2" t="s">
        <v>21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20</v>
      </c>
      <c r="M1" s="2" t="s">
        <v>81</v>
      </c>
      <c r="N1" s="2" t="s">
        <v>82</v>
      </c>
      <c r="O1" s="2" t="s">
        <v>141</v>
      </c>
      <c r="Q1" s="47" t="s">
        <v>100</v>
      </c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37" ht="21">
      <c r="A2" s="2">
        <v>150910</v>
      </c>
      <c r="B2" s="2">
        <v>5768</v>
      </c>
      <c r="C2" s="3" t="s">
        <v>60</v>
      </c>
      <c r="D2" s="2" t="s">
        <v>25</v>
      </c>
      <c r="E2" s="2" t="s">
        <v>70</v>
      </c>
      <c r="F2" s="2" t="s">
        <v>23</v>
      </c>
      <c r="G2" s="2" t="s">
        <v>22</v>
      </c>
      <c r="H2" s="2" t="s">
        <v>84</v>
      </c>
      <c r="I2" s="2" t="s">
        <v>70</v>
      </c>
      <c r="J2" s="2" t="s">
        <v>148</v>
      </c>
      <c r="K2" s="2" t="s">
        <v>89</v>
      </c>
      <c r="L2" s="2" t="s">
        <v>88</v>
      </c>
      <c r="M2" s="2" t="str">
        <f>IF(N2&gt;9.1,"A1",IF(N2&gt;8.2,"A2",IF(N2&gt;7.4,"B1",IF(N2&gt;6.6,"B2",IF(N2&gt;5.8,"C1",IF(N2&gt;5,"C2",IF(N2&gt;4.2,"D1",IF(N2&gt;3.4,"D2","E"))))))))</f>
        <v>B1</v>
      </c>
      <c r="N2" s="2">
        <v>8</v>
      </c>
      <c r="O2" s="2"/>
      <c r="Q2" s="43" t="s">
        <v>101</v>
      </c>
      <c r="R2" s="43"/>
      <c r="S2" s="43"/>
      <c r="T2" s="46" t="s">
        <v>111</v>
      </c>
      <c r="U2" s="46"/>
      <c r="V2" s="46"/>
      <c r="W2" s="46"/>
      <c r="X2" s="46"/>
      <c r="Y2" s="46"/>
      <c r="Z2" s="46"/>
      <c r="AA2" s="46"/>
      <c r="AB2" s="46"/>
    </row>
    <row r="3" spans="1:37" s="24" customFormat="1">
      <c r="A3" s="22">
        <v>150910</v>
      </c>
      <c r="B3" s="22">
        <v>5828</v>
      </c>
      <c r="C3" s="23" t="s">
        <v>45</v>
      </c>
      <c r="D3" s="22" t="s">
        <v>26</v>
      </c>
      <c r="E3" s="22" t="s">
        <v>22</v>
      </c>
      <c r="F3" s="22" t="s">
        <v>23</v>
      </c>
      <c r="G3" s="22" t="s">
        <v>22</v>
      </c>
      <c r="H3" s="22" t="s">
        <v>84</v>
      </c>
      <c r="I3" s="22" t="s">
        <v>70</v>
      </c>
      <c r="J3" s="22" t="s">
        <v>148</v>
      </c>
      <c r="K3" s="22" t="s">
        <v>89</v>
      </c>
      <c r="L3" s="22" t="s">
        <v>88</v>
      </c>
      <c r="M3" s="22" t="str">
        <f>IF(N3&gt;9.1,"A1",IF(N3&gt;8.2,"A2",IF(N3&gt;7.4,"B1",IF(N3&gt;6.6,"B2",IF(N3&gt;5.8,"C1",IF(N3&gt;5,"C2",IF(N3&gt;4.2,"D1",IF(N3&gt;3.4,"D2","E"))))))))</f>
        <v>A2</v>
      </c>
      <c r="N3" s="22">
        <v>8.8000000000000007</v>
      </c>
      <c r="O3" s="22"/>
      <c r="Q3" s="37" t="s">
        <v>102</v>
      </c>
      <c r="R3" s="37" t="s">
        <v>21</v>
      </c>
      <c r="S3" s="37" t="s">
        <v>103</v>
      </c>
      <c r="T3" s="48">
        <v>42064</v>
      </c>
      <c r="U3" s="48"/>
      <c r="V3" s="48"/>
      <c r="W3" s="48"/>
      <c r="X3" s="48"/>
      <c r="Y3" s="48"/>
      <c r="Z3" s="48"/>
      <c r="AA3" s="48"/>
      <c r="AB3" s="48"/>
      <c r="AC3" s="4"/>
      <c r="AD3" s="4"/>
      <c r="AE3" s="4"/>
      <c r="AF3" s="4"/>
      <c r="AG3" s="4"/>
      <c r="AH3" s="4"/>
      <c r="AI3" s="4"/>
      <c r="AJ3" s="4"/>
      <c r="AK3" s="4"/>
    </row>
    <row r="4" spans="1:37" ht="39.950000000000003" customHeight="1">
      <c r="A4" s="2">
        <v>150910</v>
      </c>
      <c r="B4" s="2">
        <v>5866</v>
      </c>
      <c r="C4" s="3" t="s">
        <v>1</v>
      </c>
      <c r="D4" s="2" t="s">
        <v>25</v>
      </c>
      <c r="E4" s="2" t="s">
        <v>22</v>
      </c>
      <c r="F4" s="2" t="s">
        <v>24</v>
      </c>
      <c r="G4" s="2" t="s">
        <v>22</v>
      </c>
      <c r="H4" s="2" t="s">
        <v>84</v>
      </c>
      <c r="I4" s="2" t="s">
        <v>70</v>
      </c>
      <c r="J4" s="2" t="s">
        <v>148</v>
      </c>
      <c r="K4" s="2" t="s">
        <v>89</v>
      </c>
      <c r="L4" s="2" t="s">
        <v>88</v>
      </c>
      <c r="M4" s="2" t="str">
        <f>IF(N4&gt;9.1,"A1",IF(N4&gt;8.2,"A2",IF(N4&gt;7.4,"B1",IF(N4&gt;6.6,"B2",IF(N4&gt;5.8,"C1",IF(N4&gt;5,"C2",IF(N4&gt;4.2,"D1",IF(N4&gt;3.4,"D2","E"))))))))</f>
        <v>D1</v>
      </c>
      <c r="N4" s="2">
        <v>4.7</v>
      </c>
      <c r="O4" s="2" t="s">
        <v>141</v>
      </c>
      <c r="Q4" s="37"/>
      <c r="R4" s="37"/>
      <c r="S4" s="37"/>
      <c r="T4" s="32" t="s">
        <v>104</v>
      </c>
      <c r="U4" s="32"/>
      <c r="V4" s="32"/>
      <c r="W4" s="32" t="s">
        <v>108</v>
      </c>
      <c r="X4" s="32"/>
      <c r="Y4" s="32"/>
      <c r="Z4" s="37" t="s">
        <v>109</v>
      </c>
      <c r="AA4" s="54" t="s">
        <v>110</v>
      </c>
      <c r="AB4" s="37" t="s">
        <v>150</v>
      </c>
    </row>
    <row r="5" spans="1:37" s="24" customFormat="1" ht="45" customHeight="1">
      <c r="A5" s="22">
        <v>150910</v>
      </c>
      <c r="B5" s="22">
        <v>5902</v>
      </c>
      <c r="C5" s="23" t="s">
        <v>35</v>
      </c>
      <c r="D5" s="22" t="s">
        <v>26</v>
      </c>
      <c r="E5" s="22" t="s">
        <v>22</v>
      </c>
      <c r="F5" s="22" t="s">
        <v>23</v>
      </c>
      <c r="G5" s="22" t="s">
        <v>22</v>
      </c>
      <c r="H5" s="22" t="s">
        <v>84</v>
      </c>
      <c r="I5" s="22" t="s">
        <v>70</v>
      </c>
      <c r="J5" s="22" t="s">
        <v>148</v>
      </c>
      <c r="K5" s="22" t="s">
        <v>89</v>
      </c>
      <c r="L5" s="22" t="s">
        <v>88</v>
      </c>
      <c r="M5" s="22" t="str">
        <f>IF(N5&gt;9.1,"A1",IF(N5&gt;8.2,"A2",IF(N5&gt;7.4,"B1",IF(N5&gt;6.6,"B2",IF(N5&gt;5.8,"C1",IF(N5&gt;5,"C2",IF(N5&gt;4.2,"D1",IF(N5&gt;3.4,"D2","E"))))))))</f>
        <v>B1</v>
      </c>
      <c r="N5" s="22">
        <v>7.8</v>
      </c>
      <c r="O5" s="22"/>
      <c r="Q5" s="37"/>
      <c r="R5" s="37"/>
      <c r="S5" s="37"/>
      <c r="T5" s="31" t="s">
        <v>105</v>
      </c>
      <c r="U5" s="55" t="s">
        <v>106</v>
      </c>
      <c r="V5" s="31" t="s">
        <v>107</v>
      </c>
      <c r="W5" s="31" t="s">
        <v>105</v>
      </c>
      <c r="X5" s="55" t="s">
        <v>106</v>
      </c>
      <c r="Y5" s="31" t="s">
        <v>107</v>
      </c>
      <c r="Z5" s="37"/>
      <c r="AA5" s="54"/>
      <c r="AB5" s="37"/>
      <c r="AC5" s="4"/>
      <c r="AD5" s="4"/>
      <c r="AE5" s="4"/>
      <c r="AF5" s="4"/>
      <c r="AG5" s="4"/>
      <c r="AH5" s="4"/>
      <c r="AI5" s="4"/>
      <c r="AJ5" s="4"/>
      <c r="AK5" s="4"/>
    </row>
    <row r="6" spans="1:37" ht="45" customHeight="1">
      <c r="A6" s="2">
        <v>150910</v>
      </c>
      <c r="B6" s="2">
        <v>5942</v>
      </c>
      <c r="C6" s="3" t="s">
        <v>4</v>
      </c>
      <c r="D6" s="2" t="s">
        <v>25</v>
      </c>
      <c r="E6" s="2" t="s">
        <v>22</v>
      </c>
      <c r="F6" s="2" t="s">
        <v>24</v>
      </c>
      <c r="G6" s="2"/>
      <c r="H6" s="2" t="s">
        <v>84</v>
      </c>
      <c r="I6" s="2" t="s">
        <v>70</v>
      </c>
      <c r="J6" s="2" t="s">
        <v>148</v>
      </c>
      <c r="K6" s="2" t="s">
        <v>89</v>
      </c>
      <c r="L6" s="2" t="s">
        <v>88</v>
      </c>
      <c r="M6" s="2" t="s">
        <v>99</v>
      </c>
      <c r="N6" s="2"/>
      <c r="O6" s="2"/>
      <c r="Q6" s="37">
        <v>1</v>
      </c>
      <c r="R6" s="26" t="s">
        <v>22</v>
      </c>
      <c r="S6" s="37" t="s">
        <v>112</v>
      </c>
      <c r="T6" s="31">
        <f>COUNTIFS(E2:E201,"TELUGU",D2:D201,"B")</f>
        <v>19</v>
      </c>
      <c r="U6" s="55">
        <f>COUNTIFS(E2:E201,"TELUGU",D2:D201,"G")</f>
        <v>18</v>
      </c>
      <c r="V6" s="31">
        <f>SUM(T6:U6)</f>
        <v>37</v>
      </c>
      <c r="W6" s="31">
        <f>T6-COUNTIFS(E2:E201,"TELUGU",D2:D201,"B",M2:M201,"E")</f>
        <v>16</v>
      </c>
      <c r="X6" s="55">
        <f>U6-COUNTIFS(E2:E201,"TELUGU",D2:D201,"G",M2:M201,"E")</f>
        <v>17</v>
      </c>
      <c r="Y6" s="31">
        <f>SUM(W6:X6)</f>
        <v>33</v>
      </c>
      <c r="Z6" s="56">
        <f>Y6/V6</f>
        <v>0.89189189189189189</v>
      </c>
      <c r="AA6" s="57">
        <f>Y8/V8</f>
        <v>0.90566037735849059</v>
      </c>
      <c r="AB6" s="63" t="s">
        <v>151</v>
      </c>
    </row>
    <row r="7" spans="1:37" s="24" customFormat="1" ht="45" customHeight="1">
      <c r="A7" s="22">
        <v>150910</v>
      </c>
      <c r="B7" s="22">
        <v>5974</v>
      </c>
      <c r="C7" s="23" t="s">
        <v>62</v>
      </c>
      <c r="D7" s="22" t="s">
        <v>26</v>
      </c>
      <c r="E7" s="22" t="s">
        <v>70</v>
      </c>
      <c r="F7" s="22" t="s">
        <v>23</v>
      </c>
      <c r="G7" s="22" t="s">
        <v>22</v>
      </c>
      <c r="H7" s="22" t="s">
        <v>84</v>
      </c>
      <c r="I7" s="22" t="s">
        <v>70</v>
      </c>
      <c r="J7" s="22" t="s">
        <v>148</v>
      </c>
      <c r="K7" s="22" t="s">
        <v>89</v>
      </c>
      <c r="L7" s="22" t="s">
        <v>88</v>
      </c>
      <c r="M7" s="22" t="str">
        <f t="shared" ref="M7:M23" si="0">IF(N7&gt;9.1,"A1",IF(N7&gt;8.2,"A2",IF(N7&gt;7.4,"B1",IF(N7&gt;6.6,"B2",IF(N7&gt;5.8,"C1",IF(N7&gt;5,"C2",IF(N7&gt;4.2,"D1",IF(N7&gt;3.4,"D2","E"))))))))</f>
        <v>B1</v>
      </c>
      <c r="N7" s="22">
        <v>7.5</v>
      </c>
      <c r="O7" s="22"/>
      <c r="Q7" s="37"/>
      <c r="R7" s="5" t="s">
        <v>70</v>
      </c>
      <c r="S7" s="37"/>
      <c r="T7" s="31">
        <f>COUNTIFS(E2:E201,"ENGLISH",D2:D201,"B")</f>
        <v>8</v>
      </c>
      <c r="U7" s="55">
        <f>COUNTIFS(E2:E201,"ENGLISH",D2:D201,"G")</f>
        <v>8</v>
      </c>
      <c r="V7" s="31">
        <f t="shared" ref="V7:V8" si="1">SUM(T7:U7)</f>
        <v>16</v>
      </c>
      <c r="W7" s="31">
        <f>T7-COUNTIFS(E2:E201,"ENGLISH",D2:D201,"B",M2:M201,"E")</f>
        <v>7</v>
      </c>
      <c r="X7" s="55">
        <f>U7-COUNTIFS(E2:E201,"ENGLISH",D2:D201,"G",M2:M201, "E")</f>
        <v>8</v>
      </c>
      <c r="Y7" s="31">
        <f>SUM(W7:X7)</f>
        <v>15</v>
      </c>
      <c r="Z7" s="56">
        <f>Y7/V7</f>
        <v>0.9375</v>
      </c>
      <c r="AA7" s="57"/>
      <c r="AB7" s="63"/>
      <c r="AC7" s="4"/>
      <c r="AD7" s="4"/>
      <c r="AE7" s="4"/>
      <c r="AF7" s="4"/>
      <c r="AG7" s="4"/>
      <c r="AH7" s="4"/>
      <c r="AI7" s="4"/>
      <c r="AJ7" s="4"/>
      <c r="AK7" s="4"/>
    </row>
    <row r="8" spans="1:37" s="24" customFormat="1" ht="45" customHeight="1">
      <c r="A8" s="22">
        <v>150910</v>
      </c>
      <c r="B8" s="22">
        <v>6002</v>
      </c>
      <c r="C8" s="23" t="s">
        <v>40</v>
      </c>
      <c r="D8" s="22" t="s">
        <v>26</v>
      </c>
      <c r="E8" s="22" t="s">
        <v>22</v>
      </c>
      <c r="F8" s="22" t="s">
        <v>24</v>
      </c>
      <c r="G8" s="22" t="s">
        <v>22</v>
      </c>
      <c r="H8" s="22" t="s">
        <v>84</v>
      </c>
      <c r="I8" s="22" t="s">
        <v>70</v>
      </c>
      <c r="J8" s="22" t="s">
        <v>148</v>
      </c>
      <c r="K8" s="22" t="s">
        <v>89</v>
      </c>
      <c r="L8" s="22" t="s">
        <v>88</v>
      </c>
      <c r="M8" s="22" t="str">
        <f t="shared" si="0"/>
        <v>C2</v>
      </c>
      <c r="N8" s="22">
        <v>5.5</v>
      </c>
      <c r="O8" s="22"/>
      <c r="Q8" s="37" t="s">
        <v>113</v>
      </c>
      <c r="R8" s="37"/>
      <c r="S8" s="37"/>
      <c r="T8" s="31">
        <f>SUM(T6:T7)</f>
        <v>27</v>
      </c>
      <c r="U8" s="55">
        <f>SUM(U6:U7)</f>
        <v>26</v>
      </c>
      <c r="V8" s="31">
        <f t="shared" si="1"/>
        <v>53</v>
      </c>
      <c r="W8" s="31">
        <f>SUM(W6:W7)</f>
        <v>23</v>
      </c>
      <c r="X8" s="55">
        <f>SUM(X6:X7)</f>
        <v>25</v>
      </c>
      <c r="Y8" s="31">
        <f>SUM(W8:X8)</f>
        <v>48</v>
      </c>
      <c r="Z8" s="56">
        <f>Y8/V8</f>
        <v>0.90566037735849059</v>
      </c>
      <c r="AA8" s="56">
        <f>Y8/V8</f>
        <v>0.90566037735849059</v>
      </c>
      <c r="AB8" s="64" t="s">
        <v>151</v>
      </c>
      <c r="AC8" s="4"/>
      <c r="AD8" s="4"/>
      <c r="AE8" s="4"/>
      <c r="AF8" s="4"/>
      <c r="AG8" s="4"/>
      <c r="AH8" s="4"/>
      <c r="AI8" s="4"/>
      <c r="AJ8" s="4"/>
      <c r="AK8" s="4"/>
    </row>
    <row r="9" spans="1:37" s="24" customFormat="1">
      <c r="A9" s="22">
        <v>150910</v>
      </c>
      <c r="B9" s="22">
        <v>6076</v>
      </c>
      <c r="C9" s="23" t="s">
        <v>42</v>
      </c>
      <c r="D9" s="22" t="s">
        <v>26</v>
      </c>
      <c r="E9" s="22" t="s">
        <v>22</v>
      </c>
      <c r="F9" s="22" t="s">
        <v>23</v>
      </c>
      <c r="G9" s="22" t="s">
        <v>22</v>
      </c>
      <c r="H9" s="22" t="s">
        <v>84</v>
      </c>
      <c r="I9" s="22" t="s">
        <v>70</v>
      </c>
      <c r="J9" s="22" t="s">
        <v>148</v>
      </c>
      <c r="K9" s="22" t="s">
        <v>89</v>
      </c>
      <c r="L9" s="22" t="s">
        <v>88</v>
      </c>
      <c r="M9" s="22" t="str">
        <f t="shared" si="0"/>
        <v>C1</v>
      </c>
      <c r="N9" s="22">
        <v>6.5</v>
      </c>
      <c r="O9" s="22"/>
      <c r="Q9" s="6"/>
      <c r="R9" s="6"/>
      <c r="S9" s="6"/>
      <c r="T9" s="6"/>
      <c r="U9" s="6"/>
      <c r="V9" s="6"/>
      <c r="W9" s="6"/>
      <c r="X9" s="6"/>
      <c r="Y9" s="6"/>
      <c r="Z9" s="6"/>
      <c r="AA9" s="7"/>
      <c r="AB9" s="6"/>
      <c r="AC9" s="4"/>
      <c r="AD9" s="4"/>
      <c r="AE9" s="4"/>
      <c r="AF9" s="4"/>
      <c r="AG9" s="4"/>
      <c r="AH9" s="4"/>
      <c r="AI9" s="4"/>
      <c r="AJ9" s="4"/>
      <c r="AK9" s="4"/>
    </row>
    <row r="10" spans="1:37">
      <c r="A10" s="2">
        <v>150910</v>
      </c>
      <c r="B10" s="2">
        <v>6126</v>
      </c>
      <c r="C10" s="3" t="s">
        <v>28</v>
      </c>
      <c r="D10" s="2" t="s">
        <v>25</v>
      </c>
      <c r="E10" s="2" t="s">
        <v>22</v>
      </c>
      <c r="F10" s="2" t="s">
        <v>24</v>
      </c>
      <c r="G10" s="2" t="s">
        <v>22</v>
      </c>
      <c r="H10" s="2" t="s">
        <v>84</v>
      </c>
      <c r="I10" s="2" t="s">
        <v>70</v>
      </c>
      <c r="J10" s="2" t="s">
        <v>148</v>
      </c>
      <c r="K10" s="2" t="s">
        <v>89</v>
      </c>
      <c r="L10" s="2" t="s">
        <v>88</v>
      </c>
      <c r="M10" s="2" t="str">
        <f t="shared" si="0"/>
        <v>B2</v>
      </c>
      <c r="N10" s="2">
        <v>7</v>
      </c>
      <c r="O10" s="2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37">
      <c r="A11" s="2">
        <v>150910</v>
      </c>
      <c r="B11" s="2">
        <v>6172</v>
      </c>
      <c r="C11" s="3" t="s">
        <v>8</v>
      </c>
      <c r="D11" s="2" t="s">
        <v>25</v>
      </c>
      <c r="E11" s="2" t="s">
        <v>22</v>
      </c>
      <c r="F11" s="2" t="s">
        <v>23</v>
      </c>
      <c r="G11" s="2" t="s">
        <v>22</v>
      </c>
      <c r="H11" s="2" t="s">
        <v>84</v>
      </c>
      <c r="I11" s="2" t="s">
        <v>70</v>
      </c>
      <c r="J11" s="2" t="s">
        <v>148</v>
      </c>
      <c r="K11" s="2" t="s">
        <v>89</v>
      </c>
      <c r="L11" s="2" t="s">
        <v>88</v>
      </c>
      <c r="M11" s="2" t="str">
        <f t="shared" si="0"/>
        <v>B2</v>
      </c>
      <c r="N11" s="2">
        <v>7</v>
      </c>
      <c r="O11" s="2"/>
      <c r="Q11" s="8"/>
      <c r="R11" s="8"/>
      <c r="S11" s="8"/>
      <c r="T11" s="8"/>
      <c r="U11" s="8"/>
      <c r="V11" s="8"/>
      <c r="W11" s="8"/>
      <c r="X11" s="8"/>
      <c r="Y11" s="40" t="s">
        <v>114</v>
      </c>
      <c r="Z11" s="40"/>
      <c r="AA11" s="40"/>
      <c r="AB11" s="40"/>
    </row>
    <row r="12" spans="1:37">
      <c r="A12" s="2">
        <v>150910</v>
      </c>
      <c r="B12" s="2">
        <v>6200</v>
      </c>
      <c r="C12" s="3" t="s">
        <v>2</v>
      </c>
      <c r="D12" s="2" t="s">
        <v>25</v>
      </c>
      <c r="E12" s="2" t="s">
        <v>22</v>
      </c>
      <c r="F12" s="2" t="s">
        <v>23</v>
      </c>
      <c r="G12" s="2" t="s">
        <v>22</v>
      </c>
      <c r="H12" s="2" t="s">
        <v>84</v>
      </c>
      <c r="I12" s="2" t="s">
        <v>70</v>
      </c>
      <c r="J12" s="2" t="s">
        <v>148</v>
      </c>
      <c r="K12" s="2" t="s">
        <v>89</v>
      </c>
      <c r="L12" s="2" t="s">
        <v>88</v>
      </c>
      <c r="M12" s="2" t="str">
        <f t="shared" si="0"/>
        <v>C2</v>
      </c>
      <c r="N12" s="2">
        <v>5.8</v>
      </c>
      <c r="O12" s="2"/>
    </row>
    <row r="13" spans="1:37" s="24" customFormat="1" ht="21" customHeight="1">
      <c r="A13" s="22">
        <v>150910</v>
      </c>
      <c r="B13" s="22">
        <v>6244</v>
      </c>
      <c r="C13" s="23" t="s">
        <v>48</v>
      </c>
      <c r="D13" s="22" t="s">
        <v>26</v>
      </c>
      <c r="E13" s="22" t="s">
        <v>22</v>
      </c>
      <c r="F13" s="22" t="s">
        <v>24</v>
      </c>
      <c r="G13" s="22" t="s">
        <v>22</v>
      </c>
      <c r="H13" s="22" t="s">
        <v>84</v>
      </c>
      <c r="I13" s="22" t="s">
        <v>70</v>
      </c>
      <c r="J13" s="22" t="s">
        <v>148</v>
      </c>
      <c r="K13" s="22" t="s">
        <v>89</v>
      </c>
      <c r="L13" s="22" t="s">
        <v>88</v>
      </c>
      <c r="M13" s="22" t="str">
        <f t="shared" si="0"/>
        <v>A2</v>
      </c>
      <c r="N13" s="22">
        <v>8.5</v>
      </c>
      <c r="O13" s="22" t="s">
        <v>141</v>
      </c>
      <c r="Q13" s="43" t="s">
        <v>115</v>
      </c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"/>
      <c r="AF13" s="4"/>
      <c r="AG13" s="4"/>
      <c r="AH13" s="4"/>
      <c r="AI13" s="4"/>
      <c r="AJ13" s="4"/>
      <c r="AK13" s="4"/>
    </row>
    <row r="14" spans="1:37" ht="21" customHeight="1">
      <c r="A14" s="2">
        <v>150910</v>
      </c>
      <c r="B14" s="2">
        <v>6268</v>
      </c>
      <c r="C14" s="3" t="s">
        <v>57</v>
      </c>
      <c r="D14" s="2" t="s">
        <v>25</v>
      </c>
      <c r="E14" s="2" t="s">
        <v>70</v>
      </c>
      <c r="F14" s="2" t="s">
        <v>24</v>
      </c>
      <c r="G14" s="2" t="s">
        <v>22</v>
      </c>
      <c r="H14" s="2" t="s">
        <v>84</v>
      </c>
      <c r="I14" s="2" t="s">
        <v>70</v>
      </c>
      <c r="J14" s="2" t="s">
        <v>148</v>
      </c>
      <c r="K14" s="2" t="s">
        <v>89</v>
      </c>
      <c r="L14" s="2" t="s">
        <v>88</v>
      </c>
      <c r="M14" s="2" t="str">
        <f t="shared" si="0"/>
        <v>B1</v>
      </c>
      <c r="N14" s="2">
        <v>8.1999999999999993</v>
      </c>
      <c r="O14" s="2"/>
      <c r="Q14" s="43" t="s">
        <v>116</v>
      </c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7" ht="21">
      <c r="A15" s="2">
        <v>150910</v>
      </c>
      <c r="B15" s="2">
        <v>6294</v>
      </c>
      <c r="C15" s="3" t="s">
        <v>5</v>
      </c>
      <c r="D15" s="2" t="s">
        <v>25</v>
      </c>
      <c r="E15" s="2" t="s">
        <v>22</v>
      </c>
      <c r="F15" s="2" t="s">
        <v>23</v>
      </c>
      <c r="G15" s="2" t="s">
        <v>22</v>
      </c>
      <c r="H15" s="2" t="s">
        <v>84</v>
      </c>
      <c r="I15" s="2" t="s">
        <v>70</v>
      </c>
      <c r="J15" s="2" t="s">
        <v>148</v>
      </c>
      <c r="K15" s="2" t="s">
        <v>89</v>
      </c>
      <c r="L15" s="2" t="s">
        <v>88</v>
      </c>
      <c r="M15" s="2" t="str">
        <f t="shared" si="0"/>
        <v>D1</v>
      </c>
      <c r="N15" s="2">
        <v>4.7</v>
      </c>
      <c r="O15" s="2"/>
      <c r="Q15" s="43" t="str">
        <f>Q2</f>
        <v>NAME OF THE SCHOOL :</v>
      </c>
      <c r="R15" s="43"/>
      <c r="S15" s="43"/>
      <c r="T15" s="45" t="str">
        <f>T2</f>
        <v>DANAVAIPETA MUNICIPAL CORPORATION HIGH SCHOOL, RAJAHMUNDRY</v>
      </c>
      <c r="U15" s="45"/>
      <c r="V15" s="45"/>
      <c r="W15" s="45"/>
      <c r="X15" s="45"/>
      <c r="Y15" s="45"/>
      <c r="Z15" s="45"/>
      <c r="AA15" s="45"/>
      <c r="AB15" s="45"/>
      <c r="AC15" s="45"/>
      <c r="AD15" s="45"/>
    </row>
    <row r="16" spans="1:37" s="24" customFormat="1" ht="50.25" customHeight="1">
      <c r="A16" s="22">
        <v>150910</v>
      </c>
      <c r="B16" s="22">
        <v>6382</v>
      </c>
      <c r="C16" s="23" t="s">
        <v>39</v>
      </c>
      <c r="D16" s="22" t="s">
        <v>26</v>
      </c>
      <c r="E16" s="22" t="s">
        <v>22</v>
      </c>
      <c r="F16" s="22" t="s">
        <v>24</v>
      </c>
      <c r="G16" s="22" t="s">
        <v>22</v>
      </c>
      <c r="H16" s="22" t="s">
        <v>84</v>
      </c>
      <c r="I16" s="22" t="s">
        <v>70</v>
      </c>
      <c r="J16" s="22" t="s">
        <v>148</v>
      </c>
      <c r="K16" s="22" t="s">
        <v>89</v>
      </c>
      <c r="L16" s="22" t="s">
        <v>88</v>
      </c>
      <c r="M16" s="22" t="str">
        <f t="shared" si="0"/>
        <v>B1</v>
      </c>
      <c r="N16" s="22">
        <v>7.5</v>
      </c>
      <c r="O16" s="22"/>
      <c r="Q16" s="44" t="s">
        <v>102</v>
      </c>
      <c r="R16" s="44" t="s">
        <v>21</v>
      </c>
      <c r="S16" s="44" t="s">
        <v>118</v>
      </c>
      <c r="T16" s="44" t="s">
        <v>119</v>
      </c>
      <c r="U16" s="44"/>
      <c r="V16" s="44"/>
      <c r="W16" s="44"/>
      <c r="X16" s="44"/>
      <c r="Y16" s="44"/>
      <c r="Z16" s="44"/>
      <c r="AA16" s="44"/>
      <c r="AB16" s="44"/>
      <c r="AC16" s="44" t="s">
        <v>121</v>
      </c>
      <c r="AD16" s="44" t="s">
        <v>122</v>
      </c>
      <c r="AE16" s="4"/>
      <c r="AF16" s="4"/>
      <c r="AG16" s="4"/>
      <c r="AH16" s="4"/>
      <c r="AI16" s="4"/>
      <c r="AJ16" s="4"/>
      <c r="AK16" s="4"/>
    </row>
    <row r="17" spans="1:37" s="24" customFormat="1" ht="42">
      <c r="A17" s="22">
        <v>150910</v>
      </c>
      <c r="B17" s="22">
        <v>6422</v>
      </c>
      <c r="C17" s="23" t="s">
        <v>65</v>
      </c>
      <c r="D17" s="22" t="s">
        <v>26</v>
      </c>
      <c r="E17" s="22" t="s">
        <v>70</v>
      </c>
      <c r="F17" s="22" t="s">
        <v>24</v>
      </c>
      <c r="G17" s="22" t="s">
        <v>22</v>
      </c>
      <c r="H17" s="22" t="s">
        <v>84</v>
      </c>
      <c r="I17" s="22" t="s">
        <v>70</v>
      </c>
      <c r="J17" s="22" t="s">
        <v>148</v>
      </c>
      <c r="K17" s="22" t="s">
        <v>89</v>
      </c>
      <c r="L17" s="22" t="s">
        <v>88</v>
      </c>
      <c r="M17" s="22" t="str">
        <f t="shared" si="0"/>
        <v>A2</v>
      </c>
      <c r="N17" s="22">
        <v>8.5</v>
      </c>
      <c r="O17" s="22"/>
      <c r="Q17" s="44"/>
      <c r="R17" s="44"/>
      <c r="S17" s="44"/>
      <c r="T17" s="9" t="s">
        <v>91</v>
      </c>
      <c r="U17" s="9" t="s">
        <v>92</v>
      </c>
      <c r="V17" s="9" t="s">
        <v>93</v>
      </c>
      <c r="W17" s="9" t="s">
        <v>94</v>
      </c>
      <c r="X17" s="9" t="s">
        <v>95</v>
      </c>
      <c r="Y17" s="9" t="s">
        <v>96</v>
      </c>
      <c r="Z17" s="9" t="s">
        <v>97</v>
      </c>
      <c r="AA17" s="9" t="s">
        <v>98</v>
      </c>
      <c r="AB17" s="9" t="s">
        <v>120</v>
      </c>
      <c r="AC17" s="44"/>
      <c r="AD17" s="44"/>
      <c r="AE17" s="4"/>
      <c r="AF17" s="4"/>
      <c r="AG17" s="4"/>
      <c r="AH17" s="4"/>
      <c r="AI17" s="4"/>
      <c r="AJ17" s="4"/>
      <c r="AK17" s="4"/>
    </row>
    <row r="18" spans="1:37" ht="60" customHeight="1">
      <c r="A18" s="2">
        <v>150910</v>
      </c>
      <c r="B18" s="2">
        <v>6440</v>
      </c>
      <c r="C18" s="3" t="s">
        <v>27</v>
      </c>
      <c r="D18" s="2" t="s">
        <v>25</v>
      </c>
      <c r="E18" s="2" t="s">
        <v>22</v>
      </c>
      <c r="F18" s="2" t="s">
        <v>23</v>
      </c>
      <c r="G18" s="2" t="s">
        <v>22</v>
      </c>
      <c r="H18" s="2" t="s">
        <v>84</v>
      </c>
      <c r="I18" s="2" t="s">
        <v>70</v>
      </c>
      <c r="J18" s="2" t="s">
        <v>148</v>
      </c>
      <c r="K18" s="2" t="s">
        <v>89</v>
      </c>
      <c r="L18" s="2" t="s">
        <v>88</v>
      </c>
      <c r="M18" s="2" t="str">
        <f t="shared" si="0"/>
        <v>C2</v>
      </c>
      <c r="N18" s="2">
        <v>5.7</v>
      </c>
      <c r="O18" s="2"/>
      <c r="Q18" s="59">
        <v>1</v>
      </c>
      <c r="R18" s="60" t="s">
        <v>22</v>
      </c>
      <c r="S18" s="59">
        <f>COUNTIF(E2:E201,"TELUGU")</f>
        <v>37</v>
      </c>
      <c r="T18" s="59">
        <f>COUNTIFS(E2:E201,"TELUGU",M2:M201,"A1")</f>
        <v>0</v>
      </c>
      <c r="U18" s="59">
        <f>COUNTIFS(E2:E201,"TELUGU",M2:M201,"A2")</f>
        <v>2</v>
      </c>
      <c r="V18" s="59">
        <f>COUNTIFS(E2:E201,"TELUGU",M2:M201,"B1")</f>
        <v>5</v>
      </c>
      <c r="W18" s="59">
        <f>COUNTIFS(E2:E201,"TELUGU",M2:M201,"B2")</f>
        <v>6</v>
      </c>
      <c r="X18" s="59">
        <f>COUNTIFS(E2:E201,"TELUGU",M2:M201,"C1")</f>
        <v>6</v>
      </c>
      <c r="Y18" s="59">
        <f>COUNTIFS(E2:E201,"TELUGU",M2:M201,"C2")</f>
        <v>9</v>
      </c>
      <c r="Z18" s="59">
        <f>COUNTIFS(E2:E201,"TELUGU",M2:M201,"D1")</f>
        <v>5</v>
      </c>
      <c r="AA18" s="59">
        <f>COUNTIFS(E2:E201,"TELUGU",M2:M201,"D2")</f>
        <v>0</v>
      </c>
      <c r="AB18" s="59">
        <f>SUM(T18:AA18)</f>
        <v>33</v>
      </c>
      <c r="AC18" s="61">
        <f>AB18/S18</f>
        <v>0.89189189189189189</v>
      </c>
      <c r="AD18" s="5"/>
    </row>
    <row r="19" spans="1:37" s="24" customFormat="1" ht="60" customHeight="1">
      <c r="A19" s="22">
        <v>150910</v>
      </c>
      <c r="B19" s="22">
        <v>6460</v>
      </c>
      <c r="C19" s="23" t="s">
        <v>80</v>
      </c>
      <c r="D19" s="22" t="s">
        <v>26</v>
      </c>
      <c r="E19" s="22" t="s">
        <v>22</v>
      </c>
      <c r="F19" s="22" t="s">
        <v>24</v>
      </c>
      <c r="G19" s="22" t="s">
        <v>22</v>
      </c>
      <c r="H19" s="22" t="s">
        <v>84</v>
      </c>
      <c r="I19" s="22" t="s">
        <v>70</v>
      </c>
      <c r="J19" s="22" t="s">
        <v>148</v>
      </c>
      <c r="K19" s="22" t="s">
        <v>89</v>
      </c>
      <c r="L19" s="22" t="s">
        <v>88</v>
      </c>
      <c r="M19" s="22" t="str">
        <f t="shared" si="0"/>
        <v>B2</v>
      </c>
      <c r="N19" s="22">
        <v>7.2</v>
      </c>
      <c r="O19" s="22" t="s">
        <v>141</v>
      </c>
      <c r="Q19" s="59">
        <v>2</v>
      </c>
      <c r="R19" s="59" t="s">
        <v>70</v>
      </c>
      <c r="S19" s="65">
        <f>COUNTIF(E2:E201,"ENGLISH")</f>
        <v>16</v>
      </c>
      <c r="T19" s="65">
        <f>COUNTIFS(E2:E201,"ENGLISH",M2:M201,"A1")</f>
        <v>1</v>
      </c>
      <c r="U19" s="65">
        <f>COUNTIFS(E2:E201,"ENGLISH",M2:M201,"A2")</f>
        <v>4</v>
      </c>
      <c r="V19" s="65">
        <f>COUNTIFS(E2:E201,"ENGLISH",M2:M201,"B1")</f>
        <v>5</v>
      </c>
      <c r="W19" s="65">
        <f>COUNTIFS(E2:E201,"ENGLISH",M2:M201,"B2")</f>
        <v>3</v>
      </c>
      <c r="X19" s="65">
        <f>COUNTIFS(E2:E201,"ENGLISH",M2:M201,"C1")</f>
        <v>2</v>
      </c>
      <c r="Y19" s="65">
        <f>COUNTIFS(E2:E201,"ENGLISH",M2:M201,"C2")</f>
        <v>0</v>
      </c>
      <c r="Z19" s="65">
        <f>COUNTIFS(E2:E201,"ENGLISH",M2:M201,"D2")</f>
        <v>0</v>
      </c>
      <c r="AA19" s="65">
        <f>COUNTIFS(E2:E201,"ENGLISH",M2:M201,"D2")</f>
        <v>0</v>
      </c>
      <c r="AB19" s="65">
        <f t="shared" ref="AB19:AB20" si="2">SUM(T19:AA19)</f>
        <v>15</v>
      </c>
      <c r="AC19" s="66">
        <f t="shared" ref="AC19:AC20" si="3">AB19/S19</f>
        <v>0.9375</v>
      </c>
      <c r="AD19" s="5"/>
      <c r="AE19" s="4"/>
      <c r="AF19" s="4"/>
      <c r="AG19" s="4"/>
      <c r="AH19" s="4"/>
      <c r="AI19" s="4"/>
      <c r="AJ19" s="4"/>
      <c r="AK19" s="4"/>
    </row>
    <row r="20" spans="1:37" s="24" customFormat="1" ht="60" customHeight="1">
      <c r="A20" s="22">
        <v>150910</v>
      </c>
      <c r="B20" s="22">
        <v>6478</v>
      </c>
      <c r="C20" s="23" t="s">
        <v>63</v>
      </c>
      <c r="D20" s="22" t="s">
        <v>26</v>
      </c>
      <c r="E20" s="22" t="s">
        <v>70</v>
      </c>
      <c r="F20" s="22" t="s">
        <v>24</v>
      </c>
      <c r="G20" s="22" t="s">
        <v>22</v>
      </c>
      <c r="H20" s="22" t="s">
        <v>84</v>
      </c>
      <c r="I20" s="22" t="s">
        <v>70</v>
      </c>
      <c r="J20" s="22" t="s">
        <v>148</v>
      </c>
      <c r="K20" s="22" t="s">
        <v>89</v>
      </c>
      <c r="L20" s="22" t="s">
        <v>88</v>
      </c>
      <c r="M20" s="22" t="str">
        <f t="shared" si="0"/>
        <v>B2</v>
      </c>
      <c r="N20" s="22">
        <v>7</v>
      </c>
      <c r="O20" s="22" t="s">
        <v>141</v>
      </c>
      <c r="Q20" s="62" t="s">
        <v>76</v>
      </c>
      <c r="R20" s="62"/>
      <c r="S20" s="59">
        <f>SUM(S18:S19)</f>
        <v>53</v>
      </c>
      <c r="T20" s="59">
        <f t="shared" ref="T20:AA20" si="4">SUM(T18:T19)</f>
        <v>1</v>
      </c>
      <c r="U20" s="59">
        <f t="shared" si="4"/>
        <v>6</v>
      </c>
      <c r="V20" s="59">
        <f t="shared" si="4"/>
        <v>10</v>
      </c>
      <c r="W20" s="59">
        <f t="shared" si="4"/>
        <v>9</v>
      </c>
      <c r="X20" s="59">
        <f t="shared" si="4"/>
        <v>8</v>
      </c>
      <c r="Y20" s="59">
        <f t="shared" si="4"/>
        <v>9</v>
      </c>
      <c r="Z20" s="59">
        <f t="shared" si="4"/>
        <v>5</v>
      </c>
      <c r="AA20" s="59">
        <f t="shared" si="4"/>
        <v>0</v>
      </c>
      <c r="AB20" s="59">
        <f t="shared" si="2"/>
        <v>48</v>
      </c>
      <c r="AC20" s="61">
        <f t="shared" si="3"/>
        <v>0.90566037735849059</v>
      </c>
      <c r="AD20" s="5"/>
      <c r="AE20" s="4"/>
      <c r="AF20" s="4"/>
      <c r="AG20" s="4"/>
      <c r="AH20" s="4"/>
      <c r="AI20" s="4"/>
      <c r="AJ20" s="4"/>
      <c r="AK20" s="4"/>
    </row>
    <row r="21" spans="1:37">
      <c r="A21" s="2">
        <v>150910</v>
      </c>
      <c r="B21" s="2">
        <v>6486</v>
      </c>
      <c r="C21" s="3" t="s">
        <v>56</v>
      </c>
      <c r="D21" s="2" t="s">
        <v>25</v>
      </c>
      <c r="E21" s="2" t="s">
        <v>70</v>
      </c>
      <c r="F21" s="2" t="s">
        <v>66</v>
      </c>
      <c r="G21" s="2" t="s">
        <v>22</v>
      </c>
      <c r="H21" s="2" t="s">
        <v>84</v>
      </c>
      <c r="I21" s="2" t="s">
        <v>70</v>
      </c>
      <c r="J21" s="2" t="s">
        <v>148</v>
      </c>
      <c r="K21" s="2" t="s">
        <v>89</v>
      </c>
      <c r="L21" s="2" t="s">
        <v>88</v>
      </c>
      <c r="M21" s="2" t="str">
        <f t="shared" si="0"/>
        <v>A2</v>
      </c>
      <c r="N21" s="2">
        <v>8.8000000000000007</v>
      </c>
      <c r="O21" s="2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7">
      <c r="A22" s="2">
        <v>150910</v>
      </c>
      <c r="B22" s="2">
        <v>6496</v>
      </c>
      <c r="C22" s="3" t="s">
        <v>54</v>
      </c>
      <c r="D22" s="2" t="s">
        <v>25</v>
      </c>
      <c r="E22" s="2" t="s">
        <v>70</v>
      </c>
      <c r="F22" s="2" t="s">
        <v>24</v>
      </c>
      <c r="G22" s="2" t="s">
        <v>22</v>
      </c>
      <c r="H22" s="2" t="s">
        <v>84</v>
      </c>
      <c r="I22" s="2" t="s">
        <v>70</v>
      </c>
      <c r="J22" s="2" t="s">
        <v>148</v>
      </c>
      <c r="K22" s="2" t="s">
        <v>89</v>
      </c>
      <c r="L22" s="2" t="s">
        <v>88</v>
      </c>
      <c r="M22" s="2" t="str">
        <f t="shared" si="0"/>
        <v>A2</v>
      </c>
      <c r="N22" s="2">
        <v>8.3000000000000007</v>
      </c>
      <c r="O22" s="2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7" s="24" customFormat="1">
      <c r="A23" s="22">
        <v>150910</v>
      </c>
      <c r="B23" s="22">
        <v>6704</v>
      </c>
      <c r="C23" s="23" t="s">
        <v>51</v>
      </c>
      <c r="D23" s="22" t="s">
        <v>26</v>
      </c>
      <c r="E23" s="22" t="s">
        <v>22</v>
      </c>
      <c r="F23" s="22" t="s">
        <v>23</v>
      </c>
      <c r="G23" s="22" t="s">
        <v>22</v>
      </c>
      <c r="H23" s="22" t="s">
        <v>84</v>
      </c>
      <c r="I23" s="22" t="s">
        <v>70</v>
      </c>
      <c r="J23" s="22" t="s">
        <v>148</v>
      </c>
      <c r="K23" s="22" t="s">
        <v>89</v>
      </c>
      <c r="L23" s="22" t="s">
        <v>88</v>
      </c>
      <c r="M23" s="22" t="str">
        <f t="shared" si="0"/>
        <v>C1</v>
      </c>
      <c r="N23" s="22">
        <v>6.5</v>
      </c>
      <c r="O23" s="22"/>
      <c r="Q23" s="8"/>
      <c r="R23" s="8"/>
      <c r="S23" s="8"/>
      <c r="T23" s="8"/>
      <c r="U23" s="8"/>
      <c r="V23" s="8"/>
      <c r="W23" s="8"/>
      <c r="X23" s="8"/>
      <c r="Y23" s="8"/>
      <c r="Z23" s="8"/>
      <c r="AA23" s="40" t="s">
        <v>114</v>
      </c>
      <c r="AB23" s="40"/>
      <c r="AC23" s="40"/>
      <c r="AD23" s="40"/>
      <c r="AE23" s="4"/>
      <c r="AF23" s="4"/>
      <c r="AG23" s="4"/>
      <c r="AH23" s="4"/>
      <c r="AI23" s="4"/>
      <c r="AJ23" s="4"/>
      <c r="AK23" s="4"/>
    </row>
    <row r="24" spans="1:37" s="24" customFormat="1">
      <c r="A24" s="22">
        <v>150910</v>
      </c>
      <c r="B24" s="22">
        <v>6774</v>
      </c>
      <c r="C24" s="23" t="s">
        <v>44</v>
      </c>
      <c r="D24" s="22" t="s">
        <v>26</v>
      </c>
      <c r="E24" s="22" t="s">
        <v>22</v>
      </c>
      <c r="F24" s="22" t="s">
        <v>23</v>
      </c>
      <c r="G24" s="22"/>
      <c r="H24" s="22" t="s">
        <v>84</v>
      </c>
      <c r="I24" s="22" t="s">
        <v>70</v>
      </c>
      <c r="J24" s="22" t="s">
        <v>148</v>
      </c>
      <c r="K24" s="22" t="s">
        <v>89</v>
      </c>
      <c r="L24" s="22" t="s">
        <v>88</v>
      </c>
      <c r="M24" s="22" t="s">
        <v>99</v>
      </c>
      <c r="N24" s="22"/>
      <c r="O24" s="22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23.25">
      <c r="A25" s="2">
        <v>150910</v>
      </c>
      <c r="B25" s="2">
        <v>6834</v>
      </c>
      <c r="C25" s="3" t="s">
        <v>9</v>
      </c>
      <c r="D25" s="2" t="s">
        <v>25</v>
      </c>
      <c r="E25" s="2" t="s">
        <v>22</v>
      </c>
      <c r="F25" s="2" t="s">
        <v>24</v>
      </c>
      <c r="G25" s="2" t="s">
        <v>22</v>
      </c>
      <c r="H25" s="2" t="s">
        <v>84</v>
      </c>
      <c r="I25" s="2" t="s">
        <v>70</v>
      </c>
      <c r="J25" s="2" t="s">
        <v>148</v>
      </c>
      <c r="K25" s="2" t="s">
        <v>89</v>
      </c>
      <c r="L25" s="2" t="s">
        <v>88</v>
      </c>
      <c r="M25" s="2" t="str">
        <f t="shared" ref="M25:M36" si="5">IF(N25&gt;9.1,"A1",IF(N25&gt;8.2,"A2",IF(N25&gt;7.4,"B1",IF(N25&gt;6.6,"B2",IF(N25&gt;5.8,"C1",IF(N25&gt;5,"C2",IF(N25&gt;4.2,"D1",IF(N25&gt;3.4,"D2","E"))))))))</f>
        <v>B1</v>
      </c>
      <c r="N25" s="2">
        <v>8</v>
      </c>
      <c r="O25" s="2"/>
      <c r="Q25" s="41" t="s">
        <v>115</v>
      </c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</row>
    <row r="26" spans="1:37" s="24" customFormat="1" ht="23.25">
      <c r="A26" s="22">
        <v>150910</v>
      </c>
      <c r="B26" s="22">
        <v>6864</v>
      </c>
      <c r="C26" s="23" t="s">
        <v>49</v>
      </c>
      <c r="D26" s="22" t="s">
        <v>26</v>
      </c>
      <c r="E26" s="22" t="s">
        <v>22</v>
      </c>
      <c r="F26" s="22" t="s">
        <v>23</v>
      </c>
      <c r="G26" s="22" t="s">
        <v>22</v>
      </c>
      <c r="H26" s="22" t="s">
        <v>84</v>
      </c>
      <c r="I26" s="22" t="s">
        <v>70</v>
      </c>
      <c r="J26" s="22" t="s">
        <v>148</v>
      </c>
      <c r="K26" s="22" t="s">
        <v>89</v>
      </c>
      <c r="L26" s="22" t="s">
        <v>88</v>
      </c>
      <c r="M26" s="22" t="str">
        <f t="shared" si="5"/>
        <v>C2</v>
      </c>
      <c r="N26" s="22">
        <v>5.7</v>
      </c>
      <c r="O26" s="22"/>
      <c r="Q26" s="41" t="s">
        <v>123</v>
      </c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</row>
    <row r="27" spans="1:37" ht="18.75">
      <c r="A27" s="2">
        <v>150910</v>
      </c>
      <c r="B27" s="2">
        <v>6934</v>
      </c>
      <c r="C27" s="3" t="s">
        <v>3</v>
      </c>
      <c r="D27" s="2" t="s">
        <v>25</v>
      </c>
      <c r="E27" s="2" t="s">
        <v>22</v>
      </c>
      <c r="F27" s="2" t="s">
        <v>23</v>
      </c>
      <c r="G27" s="2" t="s">
        <v>22</v>
      </c>
      <c r="H27" s="2" t="s">
        <v>84</v>
      </c>
      <c r="I27" s="2" t="s">
        <v>70</v>
      </c>
      <c r="J27" s="2" t="s">
        <v>148</v>
      </c>
      <c r="K27" s="2" t="s">
        <v>89</v>
      </c>
      <c r="L27" s="2" t="s">
        <v>88</v>
      </c>
      <c r="M27" s="2" t="str">
        <f t="shared" si="5"/>
        <v>C2</v>
      </c>
      <c r="N27" s="2">
        <v>5.3</v>
      </c>
      <c r="O27" s="2"/>
      <c r="Q27" s="40" t="s">
        <v>117</v>
      </c>
      <c r="R27" s="40"/>
      <c r="S27" s="40"/>
      <c r="T27" s="42" t="s">
        <v>142</v>
      </c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</row>
    <row r="28" spans="1:37">
      <c r="A28" s="2">
        <v>150910</v>
      </c>
      <c r="B28" s="2">
        <v>6966</v>
      </c>
      <c r="C28" s="3" t="s">
        <v>58</v>
      </c>
      <c r="D28" s="2" t="s">
        <v>25</v>
      </c>
      <c r="E28" s="2" t="s">
        <v>70</v>
      </c>
      <c r="F28" s="2" t="s">
        <v>24</v>
      </c>
      <c r="G28" s="2" t="s">
        <v>22</v>
      </c>
      <c r="H28" s="2" t="s">
        <v>84</v>
      </c>
      <c r="I28" s="2" t="s">
        <v>70</v>
      </c>
      <c r="J28" s="2" t="s">
        <v>148</v>
      </c>
      <c r="K28" s="2" t="s">
        <v>89</v>
      </c>
      <c r="L28" s="2" t="s">
        <v>88</v>
      </c>
      <c r="M28" s="2" t="str">
        <f t="shared" si="5"/>
        <v>B1</v>
      </c>
      <c r="N28" s="2">
        <v>7.7</v>
      </c>
      <c r="O28" s="2" t="s">
        <v>141</v>
      </c>
      <c r="Q28" s="37" t="s">
        <v>124</v>
      </c>
      <c r="R28" s="37" t="s">
        <v>90</v>
      </c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</row>
    <row r="29" spans="1:37" s="24" customFormat="1" ht="39.950000000000003" customHeight="1">
      <c r="A29" s="22">
        <v>150910</v>
      </c>
      <c r="B29" s="22">
        <v>7008</v>
      </c>
      <c r="C29" s="23" t="s">
        <v>46</v>
      </c>
      <c r="D29" s="22" t="s">
        <v>26</v>
      </c>
      <c r="E29" s="22" t="s">
        <v>22</v>
      </c>
      <c r="F29" s="22" t="s">
        <v>24</v>
      </c>
      <c r="G29" s="22" t="s">
        <v>22</v>
      </c>
      <c r="H29" s="22" t="s">
        <v>84</v>
      </c>
      <c r="I29" s="22" t="s">
        <v>70</v>
      </c>
      <c r="J29" s="22" t="s">
        <v>148</v>
      </c>
      <c r="K29" s="22" t="s">
        <v>89</v>
      </c>
      <c r="L29" s="22" t="s">
        <v>88</v>
      </c>
      <c r="M29" s="22" t="str">
        <f t="shared" si="5"/>
        <v>C2</v>
      </c>
      <c r="N29" s="22">
        <v>5.5</v>
      </c>
      <c r="O29" s="22" t="s">
        <v>141</v>
      </c>
      <c r="Q29" s="37"/>
      <c r="R29" s="37" t="s">
        <v>91</v>
      </c>
      <c r="S29" s="37"/>
      <c r="T29" s="37" t="s">
        <v>92</v>
      </c>
      <c r="U29" s="37"/>
      <c r="V29" s="37" t="s">
        <v>93</v>
      </c>
      <c r="W29" s="37"/>
      <c r="X29" s="37" t="s">
        <v>94</v>
      </c>
      <c r="Y29" s="37"/>
      <c r="Z29" s="37" t="s">
        <v>95</v>
      </c>
      <c r="AA29" s="37"/>
      <c r="AB29" s="37" t="s">
        <v>96</v>
      </c>
      <c r="AC29" s="37"/>
      <c r="AD29" s="37" t="s">
        <v>97</v>
      </c>
      <c r="AE29" s="37"/>
      <c r="AF29" s="37" t="s">
        <v>98</v>
      </c>
      <c r="AG29" s="37"/>
      <c r="AH29" s="37" t="s">
        <v>99</v>
      </c>
      <c r="AI29" s="37"/>
      <c r="AJ29" s="37" t="s">
        <v>76</v>
      </c>
      <c r="AK29" s="37"/>
    </row>
    <row r="30" spans="1:37" s="24" customFormat="1" ht="39.950000000000003" customHeight="1">
      <c r="A30" s="22">
        <v>150910</v>
      </c>
      <c r="B30" s="22">
        <v>7012</v>
      </c>
      <c r="C30" s="23" t="s">
        <v>47</v>
      </c>
      <c r="D30" s="22" t="s">
        <v>26</v>
      </c>
      <c r="E30" s="22" t="s">
        <v>22</v>
      </c>
      <c r="F30" s="22" t="s">
        <v>24</v>
      </c>
      <c r="G30" s="22" t="s">
        <v>22</v>
      </c>
      <c r="H30" s="22" t="s">
        <v>84</v>
      </c>
      <c r="I30" s="22" t="s">
        <v>70</v>
      </c>
      <c r="J30" s="22" t="s">
        <v>148</v>
      </c>
      <c r="K30" s="22" t="s">
        <v>89</v>
      </c>
      <c r="L30" s="22" t="s">
        <v>88</v>
      </c>
      <c r="M30" s="22" t="str">
        <f t="shared" si="5"/>
        <v>B1</v>
      </c>
      <c r="N30" s="22">
        <v>8.1999999999999993</v>
      </c>
      <c r="O30" s="22"/>
      <c r="Q30" s="5"/>
      <c r="R30" s="28" t="s">
        <v>74</v>
      </c>
      <c r="S30" s="1" t="s">
        <v>75</v>
      </c>
      <c r="T30" s="28" t="s">
        <v>74</v>
      </c>
      <c r="U30" s="1" t="s">
        <v>75</v>
      </c>
      <c r="V30" s="28" t="s">
        <v>74</v>
      </c>
      <c r="W30" s="1" t="s">
        <v>75</v>
      </c>
      <c r="X30" s="28" t="s">
        <v>74</v>
      </c>
      <c r="Y30" s="1" t="s">
        <v>75</v>
      </c>
      <c r="Z30" s="28" t="s">
        <v>74</v>
      </c>
      <c r="AA30" s="1" t="s">
        <v>75</v>
      </c>
      <c r="AB30" s="28" t="s">
        <v>74</v>
      </c>
      <c r="AC30" s="1" t="s">
        <v>75</v>
      </c>
      <c r="AD30" s="28" t="s">
        <v>74</v>
      </c>
      <c r="AE30" s="1" t="s">
        <v>75</v>
      </c>
      <c r="AF30" s="28" t="s">
        <v>74</v>
      </c>
      <c r="AG30" s="1" t="s">
        <v>75</v>
      </c>
      <c r="AH30" s="28" t="s">
        <v>74</v>
      </c>
      <c r="AI30" s="1" t="s">
        <v>75</v>
      </c>
      <c r="AJ30" s="28" t="s">
        <v>74</v>
      </c>
      <c r="AK30" s="1" t="s">
        <v>75</v>
      </c>
    </row>
    <row r="31" spans="1:37" s="24" customFormat="1" ht="39.950000000000003" customHeight="1">
      <c r="A31" s="22">
        <v>150910</v>
      </c>
      <c r="B31" s="22">
        <v>7084</v>
      </c>
      <c r="C31" s="23" t="s">
        <v>38</v>
      </c>
      <c r="D31" s="22" t="s">
        <v>26</v>
      </c>
      <c r="E31" s="22" t="s">
        <v>22</v>
      </c>
      <c r="F31" s="22" t="s">
        <v>23</v>
      </c>
      <c r="G31" s="22" t="s">
        <v>22</v>
      </c>
      <c r="H31" s="22" t="s">
        <v>84</v>
      </c>
      <c r="I31" s="22" t="s">
        <v>70</v>
      </c>
      <c r="J31" s="22" t="s">
        <v>148</v>
      </c>
      <c r="K31" s="22" t="s">
        <v>89</v>
      </c>
      <c r="L31" s="22" t="s">
        <v>88</v>
      </c>
      <c r="M31" s="22" t="str">
        <f t="shared" si="5"/>
        <v>C1</v>
      </c>
      <c r="N31" s="22">
        <v>6</v>
      </c>
      <c r="O31" s="22"/>
      <c r="Q31" s="5" t="s">
        <v>125</v>
      </c>
      <c r="R31" s="30">
        <f>COUNTIFS(M2:M201,"A1",F2:F201,"SC",D2:D201,"B")</f>
        <v>0</v>
      </c>
      <c r="S31" s="58">
        <f>COUNTIFS(M2:M201,"A1",F2:F201,"SC",D2:D201,"G")</f>
        <v>0</v>
      </c>
      <c r="T31" s="30">
        <f>COUNTIFS(M2:M201,"A2",F2:F201,"SC",D2:D201,"B")</f>
        <v>0</v>
      </c>
      <c r="U31" s="58">
        <f>COUNTIFS(M2:M201,"A2",F2:F201,"SC",D2:D201,"G")</f>
        <v>1</v>
      </c>
      <c r="V31" s="30">
        <f>COUNTIFS(M2:M201,"B1",F2:F201,"SC",D2:D201,"B")</f>
        <v>1</v>
      </c>
      <c r="W31" s="58">
        <f>COUNTIFS(M2:M201,"B1",F2:F201,"SC",D2:D201,"G")</f>
        <v>3</v>
      </c>
      <c r="X31" s="30">
        <f>COUNTIFS(M2:M201,"B2",F2:F201,"SC",D2:D201,"B")</f>
        <v>1</v>
      </c>
      <c r="Y31" s="58">
        <f>COUNTIFS(M2:M201,"B2",F2:F201,"SC",D2:D201,"G")</f>
        <v>1</v>
      </c>
      <c r="Z31" s="30">
        <f>COUNTIFS(M2:M201,"C1",F2:F201,"SC",D2:D201,"B")</f>
        <v>0</v>
      </c>
      <c r="AA31" s="58">
        <f>COUNTIFS(M2:M201,"C1",F2:F201,"SC",D2:D201,"G")</f>
        <v>6</v>
      </c>
      <c r="AB31" s="30">
        <f>COUNTIFS(M2:M201,"C2",F2:F201,"SC",D2:D201,"B")</f>
        <v>5</v>
      </c>
      <c r="AC31" s="58">
        <f>COUNTIFS(M2:M201,"C2",F2:F201,"SC",D2:D201,"G")</f>
        <v>1</v>
      </c>
      <c r="AD31" s="30">
        <f>COUNTIFS(M2:M201,"D1",F2:F201,"SC",D2:D201,"B")</f>
        <v>3</v>
      </c>
      <c r="AE31" s="58">
        <f>COUNTIFS(M2:M201,"D1",F2:F201,"SC",D2:D201,"G")</f>
        <v>0</v>
      </c>
      <c r="AF31" s="30">
        <f>COUNTIFS(M2:M201,"D2",F2:F201,"SC",D2:D201,"B")</f>
        <v>0</v>
      </c>
      <c r="AG31" s="58">
        <f>COUNTIFS(M2:M201,"D2",F2:F201,"SC",D2:D201,"G")</f>
        <v>0</v>
      </c>
      <c r="AH31" s="30">
        <f>COUNTIFS(M2:M201,"E",F2:F201,"SC",D2:D201,"B")</f>
        <v>1</v>
      </c>
      <c r="AI31" s="58">
        <f>COUNTIFS(M2:M201,"E",F2:F201,"SC",D2:D201,"G")</f>
        <v>1</v>
      </c>
      <c r="AJ31" s="30">
        <f>SUM(R31,T31,V31,X31,Z31,AB31,AD31,AF31,AH31)</f>
        <v>11</v>
      </c>
      <c r="AK31" s="58">
        <f>SUM(S31,U31,W31,Y31,AA31,AC31,AE31,AG31,AI31)</f>
        <v>13</v>
      </c>
    </row>
    <row r="32" spans="1:37" ht="39.950000000000003" customHeight="1">
      <c r="A32" s="2">
        <v>150910</v>
      </c>
      <c r="B32" s="2">
        <v>7102</v>
      </c>
      <c r="C32" s="3" t="s">
        <v>0</v>
      </c>
      <c r="D32" s="2" t="s">
        <v>25</v>
      </c>
      <c r="E32" s="2" t="s">
        <v>22</v>
      </c>
      <c r="F32" s="2" t="s">
        <v>23</v>
      </c>
      <c r="G32" s="2" t="s">
        <v>22</v>
      </c>
      <c r="H32" s="2" t="s">
        <v>84</v>
      </c>
      <c r="I32" s="2" t="s">
        <v>70</v>
      </c>
      <c r="J32" s="2" t="s">
        <v>148</v>
      </c>
      <c r="K32" s="2" t="s">
        <v>89</v>
      </c>
      <c r="L32" s="2" t="s">
        <v>88</v>
      </c>
      <c r="M32" s="2" t="str">
        <f t="shared" si="5"/>
        <v>C2</v>
      </c>
      <c r="N32" s="2">
        <v>5.5</v>
      </c>
      <c r="O32" s="2"/>
      <c r="Q32" s="5" t="s">
        <v>126</v>
      </c>
      <c r="R32" s="30">
        <f>COUNTIFS(M2:M201,"A1",F2:F201,"ST",D2:D201,"B")</f>
        <v>0</v>
      </c>
      <c r="S32" s="58">
        <f>COUNTIFS(M2:M201,"A1",F2:F201,"ST",D2:D201,"G")</f>
        <v>0</v>
      </c>
      <c r="T32" s="30">
        <f>COUNTIFS(M2:M201,"A2",F2:F201,"ST",D2:D201,"B")</f>
        <v>0</v>
      </c>
      <c r="U32" s="58">
        <f>COUNTIFS(M2:M201,"A2",F2:F201,"ST",D2:D201,"G")</f>
        <v>0</v>
      </c>
      <c r="V32" s="30">
        <f>COUNTIFS(M2:M201,"B1",F2:F201,"ST",D2:D201,"B")</f>
        <v>0</v>
      </c>
      <c r="W32" s="58">
        <f>COUNTIFS(M2:M201,"B1",F2:F201,"ST",D2:D201,"G")</f>
        <v>0</v>
      </c>
      <c r="X32" s="30">
        <f>COUNTIFS(M2:M201,"B2",F2:F201,"ST",D2:D201,"B")</f>
        <v>0</v>
      </c>
      <c r="Y32" s="58">
        <f>COUNTIFS(M2:M201,"B2",F2:F201,"ST",D2:D201,"G")</f>
        <v>0</v>
      </c>
      <c r="Z32" s="30">
        <f>COUNTIFS(M2:M201,"C1",F2:F201,"ST",D2:D201,"B")</f>
        <v>0</v>
      </c>
      <c r="AA32" s="58">
        <f>COUNTIFS(M2:M201,"C1",F2:F201,"ST",D2:D201,"G")</f>
        <v>0</v>
      </c>
      <c r="AB32" s="30">
        <f>COUNTIFS(M2:M201,"C2",F2:F201,"ST",D2:D201,"B")</f>
        <v>0</v>
      </c>
      <c r="AC32" s="58">
        <f>COUNTIFS(M2:M201,"C2",F2:F201,"ST",D2:D201,"G")</f>
        <v>0</v>
      </c>
      <c r="AD32" s="30">
        <f>COUNTIFS(M2:M201,"D1",F2:F201,"ST",D2:D201,"B")</f>
        <v>0</v>
      </c>
      <c r="AE32" s="58">
        <f>COUNTIFS(M2:M201,"D1",F2:F201,"ST",D2:D201,"G")</f>
        <v>0</v>
      </c>
      <c r="AF32" s="30">
        <f>COUNTIFS(M2:M201,"D2",F2:F201,"ST",D2:D201,"B")</f>
        <v>0</v>
      </c>
      <c r="AG32" s="58">
        <f>COUNTIFS(M2:M201,"D2",F2:F201,"ST",D2:D201,"G")</f>
        <v>0</v>
      </c>
      <c r="AH32" s="30">
        <f>COUNTIFS(M2:M201,"E",F2:F201,"ST",D2:D201,"B")</f>
        <v>0</v>
      </c>
      <c r="AI32" s="58">
        <f>COUNTIFS(M2:M201,"E",F2:F201,"ST",D2:D201,"G")</f>
        <v>0</v>
      </c>
      <c r="AJ32" s="30">
        <f t="shared" ref="AJ32:AJ36" si="6">SUM(R32,T32,V32,X32,Z32,AB32,AD32,AF32,AH32)</f>
        <v>0</v>
      </c>
      <c r="AK32" s="58">
        <f t="shared" ref="AK32:AK36" si="7">SUM(S32,U32,W32,Y32,AA32,AC32,AE32,AG32,AI32)</f>
        <v>0</v>
      </c>
    </row>
    <row r="33" spans="1:37" ht="39.950000000000003" customHeight="1">
      <c r="A33" s="2">
        <v>150910</v>
      </c>
      <c r="B33" s="2">
        <v>7164</v>
      </c>
      <c r="C33" s="3" t="s">
        <v>30</v>
      </c>
      <c r="D33" s="2" t="s">
        <v>25</v>
      </c>
      <c r="E33" s="2" t="s">
        <v>22</v>
      </c>
      <c r="F33" s="2" t="s">
        <v>23</v>
      </c>
      <c r="G33" s="2" t="s">
        <v>22</v>
      </c>
      <c r="H33" s="2" t="s">
        <v>84</v>
      </c>
      <c r="I33" s="2" t="s">
        <v>70</v>
      </c>
      <c r="J33" s="2" t="s">
        <v>148</v>
      </c>
      <c r="K33" s="2" t="s">
        <v>89</v>
      </c>
      <c r="L33" s="2" t="s">
        <v>88</v>
      </c>
      <c r="M33" s="2" t="str">
        <f t="shared" si="5"/>
        <v>D1</v>
      </c>
      <c r="N33" s="2">
        <v>5</v>
      </c>
      <c r="O33" s="2"/>
      <c r="Q33" s="5" t="s">
        <v>127</v>
      </c>
      <c r="R33" s="30">
        <f>COUNTIFS(M2:M201,"A1",F2:F201,"BC",D2:D201,"B")</f>
        <v>0</v>
      </c>
      <c r="S33" s="58">
        <f>COUNTIFS(M2:M201,"A1",F2:F201,"BC",D2:D201,"G")</f>
        <v>1</v>
      </c>
      <c r="T33" s="30">
        <f>COUNTIFS(M2:M201,"A2",F2:F201,"BC",D2:D201,"B")</f>
        <v>1</v>
      </c>
      <c r="U33" s="58">
        <f>COUNTIFS(M2:M201,"A2",F2:F201,"BC",D2:D201,"G")</f>
        <v>3</v>
      </c>
      <c r="V33" s="30">
        <f>COUNTIFS(M2:M201,"B1",F2:F201,"BC",D2:D201,"B")</f>
        <v>3</v>
      </c>
      <c r="W33" s="58">
        <f>COUNTIFS(M2:M201,"B1",F2:F201,"BC",D2:D201,"G")</f>
        <v>3</v>
      </c>
      <c r="X33" s="30">
        <f>COUNTIFS(M2:M201,"B2",F2:F201,"BC",D2:D201,"B")</f>
        <v>3</v>
      </c>
      <c r="Y33" s="58">
        <f>COUNTIFS(M2:M201,"B2",F2:F201,"BC",D2:D201,"G")</f>
        <v>4</v>
      </c>
      <c r="Z33" s="30">
        <f>COUNTIFS(M2:M201,"C1",F2:F201,"BC",D2:D201,"B")</f>
        <v>2</v>
      </c>
      <c r="AA33" s="58">
        <f>COUNTIFS(M2:M201,"C1",F2:F201,"BC",D2:D201,"G")</f>
        <v>0</v>
      </c>
      <c r="AB33" s="30">
        <f>COUNTIFS(M2:M201,"C2",F2:F201,"BC",D2:D201,"B")</f>
        <v>1</v>
      </c>
      <c r="AC33" s="58">
        <f>COUNTIFS(M2:M201,"C2",F2:F201,"BC",D2:D201,"G")</f>
        <v>2</v>
      </c>
      <c r="AD33" s="30">
        <f>COUNTIFS(M2:M201,"D1",F2:F201,"BC",D2:D201,"B")</f>
        <v>2</v>
      </c>
      <c r="AE33" s="58">
        <f>COUNTIFS(M2:M201,"D1",F2:F201,"BC",D2:D201,"G")</f>
        <v>0</v>
      </c>
      <c r="AF33" s="30">
        <f>COUNTIFS(M2:M201,"D2",F2:F201,"BC",D2:D201,"B")</f>
        <v>0</v>
      </c>
      <c r="AG33" s="58">
        <f>COUNTIFS(M2:M201,"D2",F2:F201,"BC",D2:D201,"G")</f>
        <v>0</v>
      </c>
      <c r="AH33" s="30">
        <f>COUNTIFS(M2:M201,"E",F2:F201,"BC",D2:D201,"B")</f>
        <v>3</v>
      </c>
      <c r="AI33" s="58">
        <f>COUNTIFS(M2:M201,"E",F2:F201,"BC",D2:D201,"G")</f>
        <v>0</v>
      </c>
      <c r="AJ33" s="30">
        <f t="shared" si="6"/>
        <v>15</v>
      </c>
      <c r="AK33" s="58">
        <f t="shared" si="7"/>
        <v>13</v>
      </c>
    </row>
    <row r="34" spans="1:37" ht="39.950000000000003" customHeight="1">
      <c r="A34" s="2">
        <v>150910</v>
      </c>
      <c r="B34" s="2">
        <v>7220</v>
      </c>
      <c r="C34" s="3" t="s">
        <v>59</v>
      </c>
      <c r="D34" s="2" t="s">
        <v>25</v>
      </c>
      <c r="E34" s="2" t="s">
        <v>70</v>
      </c>
      <c r="F34" s="2" t="s">
        <v>24</v>
      </c>
      <c r="G34" s="2" t="s">
        <v>22</v>
      </c>
      <c r="H34" s="2" t="s">
        <v>84</v>
      </c>
      <c r="I34" s="2" t="s">
        <v>70</v>
      </c>
      <c r="J34" s="2" t="s">
        <v>148</v>
      </c>
      <c r="K34" s="2" t="s">
        <v>89</v>
      </c>
      <c r="L34" s="2" t="s">
        <v>88</v>
      </c>
      <c r="M34" s="2" t="str">
        <f t="shared" si="5"/>
        <v>C1</v>
      </c>
      <c r="N34" s="2">
        <v>6</v>
      </c>
      <c r="O34" s="2"/>
      <c r="Q34" s="5" t="s">
        <v>128</v>
      </c>
      <c r="R34" s="30">
        <f>COUNTIFS(M2:M201,"A1",F2:F201,"OC",D2:D201,"B")</f>
        <v>0</v>
      </c>
      <c r="S34" s="58">
        <f>COUNTIFS(M2:M201,"A1",F2:F201,"OC",D2:D201,"G")</f>
        <v>0</v>
      </c>
      <c r="T34" s="30">
        <f>COUNTIFS(M2:M201,"A2",F2:F201,"OC",D2:D201,"B")</f>
        <v>1</v>
      </c>
      <c r="U34" s="58">
        <f>COUNTIFS(M2:M201,"A2",F2:F201,"OC",D2:D201,"G")</f>
        <v>0</v>
      </c>
      <c r="V34" s="30">
        <f>COUNTIFS(M2:M201,"B1",F2:F201,"OC",D2:D201,"B")</f>
        <v>0</v>
      </c>
      <c r="W34" s="58">
        <f>COUNTIFS(M2:M201,"B1",F2:F201,"OC",D2:D201,"G")</f>
        <v>0</v>
      </c>
      <c r="X34" s="30">
        <f>COUNTIFS(M2:M201,"B2",F2:F201,"OC",D2:D201,"B")</f>
        <v>0</v>
      </c>
      <c r="Y34" s="58">
        <f>COUNTIFS(M2:M201,"B2",F2:F201,"OC",D2:D201,"G")</f>
        <v>0</v>
      </c>
      <c r="Z34" s="30">
        <f>COUNTIFS(M2:M201,"C1",F2:F201,"OC",D2:D201,"B")</f>
        <v>0</v>
      </c>
      <c r="AA34" s="58">
        <f>COUNTIFS(M2:M201,"C1",F2:F201,"OC",D2:D201,"G")</f>
        <v>0</v>
      </c>
      <c r="AB34" s="30">
        <f>COUNTIFS(M2:M201,"C2",F2:F201,"OC",D2:D201,"B")</f>
        <v>0</v>
      </c>
      <c r="AC34" s="58">
        <f>COUNTIFS(M2:M201,"C2",F2:F201,"OC",D2:D201,"G")</f>
        <v>0</v>
      </c>
      <c r="AD34" s="30">
        <f>COUNTIFS(M2:M201,"D1",F2:F201,"OC",D2:D201,"B")</f>
        <v>0</v>
      </c>
      <c r="AE34" s="58">
        <f>COUNTIFS(M2:M201,"D1",F2:F201,"OC",D2:D201,"G")</f>
        <v>0</v>
      </c>
      <c r="AF34" s="30">
        <f>COUNTIFS(M2:M201,"D2",F2:F201,"OC",D2:D201,"B")</f>
        <v>0</v>
      </c>
      <c r="AG34" s="58">
        <f>COUNTIFS(M2:M201,"D2",F2:F201,"OC",D2:D201,"G")</f>
        <v>0</v>
      </c>
      <c r="AH34" s="30">
        <f>COUNTIFS(M2:M201,"E",F2:F201,"OC",D2:D201,"B")</f>
        <v>0</v>
      </c>
      <c r="AI34" s="58">
        <f>COUNTIFS(M2:M201,"E",F2:F201,"OC",D2:D201,"G")</f>
        <v>0</v>
      </c>
      <c r="AJ34" s="30">
        <f t="shared" si="6"/>
        <v>1</v>
      </c>
      <c r="AK34" s="58">
        <f t="shared" si="7"/>
        <v>0</v>
      </c>
    </row>
    <row r="35" spans="1:37" s="24" customFormat="1" ht="39.950000000000003" customHeight="1">
      <c r="A35" s="22">
        <v>150910</v>
      </c>
      <c r="B35" s="22">
        <v>7224</v>
      </c>
      <c r="C35" s="23" t="s">
        <v>50</v>
      </c>
      <c r="D35" s="22" t="s">
        <v>26</v>
      </c>
      <c r="E35" s="22" t="s">
        <v>22</v>
      </c>
      <c r="F35" s="22" t="s">
        <v>23</v>
      </c>
      <c r="G35" s="22" t="s">
        <v>22</v>
      </c>
      <c r="H35" s="22" t="s">
        <v>84</v>
      </c>
      <c r="I35" s="22" t="s">
        <v>70</v>
      </c>
      <c r="J35" s="22" t="s">
        <v>148</v>
      </c>
      <c r="K35" s="22" t="s">
        <v>89</v>
      </c>
      <c r="L35" s="22" t="s">
        <v>88</v>
      </c>
      <c r="M35" s="22" t="str">
        <f t="shared" si="5"/>
        <v>C1</v>
      </c>
      <c r="N35" s="22">
        <v>6.3</v>
      </c>
      <c r="O35" s="22"/>
      <c r="Q35" s="5" t="s">
        <v>76</v>
      </c>
      <c r="R35" s="30">
        <f>SUM(R31:R34)</f>
        <v>0</v>
      </c>
      <c r="S35" s="58">
        <f t="shared" ref="S35:AK35" si="8">SUM(S31:S34)</f>
        <v>1</v>
      </c>
      <c r="T35" s="30">
        <f t="shared" si="8"/>
        <v>2</v>
      </c>
      <c r="U35" s="58">
        <f t="shared" si="8"/>
        <v>4</v>
      </c>
      <c r="V35" s="30">
        <f t="shared" si="8"/>
        <v>4</v>
      </c>
      <c r="W35" s="58">
        <f t="shared" si="8"/>
        <v>6</v>
      </c>
      <c r="X35" s="30">
        <f t="shared" si="8"/>
        <v>4</v>
      </c>
      <c r="Y35" s="58">
        <f t="shared" si="8"/>
        <v>5</v>
      </c>
      <c r="Z35" s="30">
        <f t="shared" si="8"/>
        <v>2</v>
      </c>
      <c r="AA35" s="58">
        <f t="shared" si="8"/>
        <v>6</v>
      </c>
      <c r="AB35" s="30">
        <f t="shared" si="8"/>
        <v>6</v>
      </c>
      <c r="AC35" s="58">
        <f t="shared" si="8"/>
        <v>3</v>
      </c>
      <c r="AD35" s="30">
        <f t="shared" si="8"/>
        <v>5</v>
      </c>
      <c r="AE35" s="58">
        <f t="shared" si="8"/>
        <v>0</v>
      </c>
      <c r="AF35" s="30">
        <f t="shared" si="8"/>
        <v>0</v>
      </c>
      <c r="AG35" s="58">
        <f t="shared" si="8"/>
        <v>0</v>
      </c>
      <c r="AH35" s="30">
        <f t="shared" si="8"/>
        <v>4</v>
      </c>
      <c r="AI35" s="58">
        <f t="shared" si="8"/>
        <v>1</v>
      </c>
      <c r="AJ35" s="30">
        <f t="shared" si="8"/>
        <v>27</v>
      </c>
      <c r="AK35" s="58">
        <f t="shared" si="8"/>
        <v>26</v>
      </c>
    </row>
    <row r="36" spans="1:37" s="24" customFormat="1" ht="39.950000000000003" customHeight="1">
      <c r="A36" s="22">
        <v>150910</v>
      </c>
      <c r="B36" s="22">
        <v>7232</v>
      </c>
      <c r="C36" s="23" t="s">
        <v>37</v>
      </c>
      <c r="D36" s="22" t="s">
        <v>26</v>
      </c>
      <c r="E36" s="22" t="s">
        <v>22</v>
      </c>
      <c r="F36" s="22" t="s">
        <v>23</v>
      </c>
      <c r="G36" s="22" t="s">
        <v>22</v>
      </c>
      <c r="H36" s="22" t="s">
        <v>84</v>
      </c>
      <c r="I36" s="22" t="s">
        <v>70</v>
      </c>
      <c r="J36" s="22" t="s">
        <v>148</v>
      </c>
      <c r="K36" s="22" t="s">
        <v>89</v>
      </c>
      <c r="L36" s="22" t="s">
        <v>88</v>
      </c>
      <c r="M36" s="22" t="str">
        <f t="shared" si="5"/>
        <v>C1</v>
      </c>
      <c r="N36" s="22">
        <v>6.2</v>
      </c>
      <c r="O36" s="22"/>
      <c r="Q36" s="5" t="s">
        <v>129</v>
      </c>
      <c r="R36" s="30">
        <f>COUNTIFS(M2:M201,"A1",O2:O201,"MUSLIM",D2:D201,"B")</f>
        <v>0</v>
      </c>
      <c r="S36" s="58">
        <f>COUNTIFS(M2:M201,"A1",O2:O201,"MUSLIM",D2:D201,"G")</f>
        <v>0</v>
      </c>
      <c r="T36" s="30">
        <f>COUNTIFS(M2:M201,"A2",O2:O201,"MUSLIM",D2:D201,"B")</f>
        <v>0</v>
      </c>
      <c r="U36" s="58">
        <f>COUNTIFS(M2:M201,"A2",O2:O201,"MUSLIM",D2:D201,"G")</f>
        <v>2</v>
      </c>
      <c r="V36" s="30">
        <f>COUNTIFS(M2:M201,"B1",O2:O201,"MUSLIM",D2:D201,"B")</f>
        <v>1</v>
      </c>
      <c r="W36" s="58">
        <f>COUNTIFS(M2:M201,"B1",O2:O201,"MUSLIM",D2:D201,"G")</f>
        <v>0</v>
      </c>
      <c r="X36" s="30">
        <f>COUNTIFS(M2:M201,"B2",O2:O201,"MUSLIM",D2:D201,"B")</f>
        <v>0</v>
      </c>
      <c r="Y36" s="58">
        <f>COUNTIFS(M2:M201,"B2",O2:O201,"MUSLIM",D2:D201,"G")</f>
        <v>3</v>
      </c>
      <c r="Z36" s="30">
        <f>COUNTIFS(M2:M201,"C1",O2:O201,"MUSLIM",D2:D201,"B")</f>
        <v>0</v>
      </c>
      <c r="AA36" s="58">
        <f>COUNTIFS(M2:M201,"C1",O2:O201,"MUSLIM",D2:D201,"G")</f>
        <v>0</v>
      </c>
      <c r="AB36" s="30">
        <f>COUNTIFS(M2:M201,"C2",O2:O201,"MUSLIM",D2:D201,"B")</f>
        <v>0</v>
      </c>
      <c r="AC36" s="58">
        <f>COUNTIFS(M2:M201,"C2",O2:O201,"MUSLIM",D2:D201,"G")</f>
        <v>1</v>
      </c>
      <c r="AD36" s="30">
        <f>COUNTIFS(M2:M201,"D1",O2:O201,"MUSLIM",D2:D201,"B")</f>
        <v>1</v>
      </c>
      <c r="AE36" s="58">
        <f>COUNTIFS(M2:M201,"D1",O2:O201,"MUSLIM",D2:D201,"G")</f>
        <v>0</v>
      </c>
      <c r="AF36" s="30">
        <f>COUNTIFS(M2:M201,"D2",O2:O201,"MUSLIM",D2:D201,"B")</f>
        <v>0</v>
      </c>
      <c r="AG36" s="58">
        <f>COUNTIFS(M2:M201,"D2",O2:O201,"MUSLIM",D2:D201,"G")</f>
        <v>0</v>
      </c>
      <c r="AH36" s="30">
        <f>COUNTIFS(M2:M201,"E",O2:O201,"MUSLIM",D2:D201,"B")</f>
        <v>0</v>
      </c>
      <c r="AI36" s="58">
        <f>COUNTIFS(M2:M201,"E",O2:O201,"MUSLIM",D2:D201,"G")</f>
        <v>0</v>
      </c>
      <c r="AJ36" s="30">
        <f t="shared" si="6"/>
        <v>2</v>
      </c>
      <c r="AK36" s="58">
        <f t="shared" si="7"/>
        <v>6</v>
      </c>
    </row>
    <row r="37" spans="1:37" ht="15.75" thickBot="1">
      <c r="A37" s="2">
        <v>150910</v>
      </c>
      <c r="B37" s="2">
        <v>7240</v>
      </c>
      <c r="C37" s="3" t="s">
        <v>53</v>
      </c>
      <c r="D37" s="2" t="s">
        <v>25</v>
      </c>
      <c r="E37" s="2" t="s">
        <v>70</v>
      </c>
      <c r="F37" s="2" t="s">
        <v>24</v>
      </c>
      <c r="G37" s="2" t="s">
        <v>22</v>
      </c>
      <c r="H37" s="2" t="s">
        <v>84</v>
      </c>
      <c r="I37" s="2" t="s">
        <v>70</v>
      </c>
      <c r="J37" s="2"/>
      <c r="K37" s="2"/>
      <c r="L37" s="2" t="s">
        <v>88</v>
      </c>
      <c r="M37" s="2" t="s">
        <v>99</v>
      </c>
      <c r="N37" s="2"/>
      <c r="O37" s="2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s="24" customFormat="1" ht="15.75" thickBot="1">
      <c r="A38" s="22">
        <v>150910</v>
      </c>
      <c r="B38" s="22">
        <v>7255</v>
      </c>
      <c r="C38" s="23" t="s">
        <v>61</v>
      </c>
      <c r="D38" s="22" t="s">
        <v>26</v>
      </c>
      <c r="E38" s="22" t="s">
        <v>70</v>
      </c>
      <c r="F38" s="22" t="s">
        <v>24</v>
      </c>
      <c r="G38" s="22" t="s">
        <v>22</v>
      </c>
      <c r="H38" s="22" t="s">
        <v>84</v>
      </c>
      <c r="I38" s="22" t="s">
        <v>70</v>
      </c>
      <c r="J38" s="22" t="s">
        <v>148</v>
      </c>
      <c r="K38" s="22" t="s">
        <v>89</v>
      </c>
      <c r="L38" s="22" t="s">
        <v>88</v>
      </c>
      <c r="M38" s="22" t="str">
        <f t="shared" ref="M38:M45" si="9">IF(N38&gt;9.1,"A1",IF(N38&gt;8.2,"A2",IF(N38&gt;7.4,"B1",IF(N38&gt;6.6,"B2",IF(N38&gt;5.8,"C1",IF(N38&gt;5,"C2",IF(N38&gt;4.2,"D1",IF(N38&gt;3.4,"D2","E"))))))))</f>
        <v>A2</v>
      </c>
      <c r="N38" s="22">
        <v>8.5</v>
      </c>
      <c r="O38" s="22" t="s">
        <v>141</v>
      </c>
      <c r="Q38" s="8"/>
      <c r="R38" s="8" t="s">
        <v>130</v>
      </c>
      <c r="S38" s="38" t="s">
        <v>131</v>
      </c>
      <c r="T38" s="39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s="24" customFormat="1">
      <c r="A39" s="22">
        <v>150910</v>
      </c>
      <c r="B39" s="22">
        <v>7256</v>
      </c>
      <c r="C39" s="23" t="s">
        <v>69</v>
      </c>
      <c r="D39" s="22" t="s">
        <v>26</v>
      </c>
      <c r="E39" s="22" t="s">
        <v>70</v>
      </c>
      <c r="F39" s="22" t="s">
        <v>24</v>
      </c>
      <c r="G39" s="22" t="s">
        <v>22</v>
      </c>
      <c r="H39" s="22" t="s">
        <v>84</v>
      </c>
      <c r="I39" s="22" t="s">
        <v>70</v>
      </c>
      <c r="J39" s="22" t="s">
        <v>148</v>
      </c>
      <c r="K39" s="22" t="s">
        <v>89</v>
      </c>
      <c r="L39" s="22" t="s">
        <v>88</v>
      </c>
      <c r="M39" s="22" t="str">
        <f t="shared" si="9"/>
        <v>B2</v>
      </c>
      <c r="N39" s="22">
        <v>7.3</v>
      </c>
      <c r="O39" s="22"/>
      <c r="Q39" s="8"/>
      <c r="R39" s="8"/>
      <c r="S39" s="10" t="s">
        <v>132</v>
      </c>
      <c r="T39" s="11" t="s">
        <v>91</v>
      </c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>
      <c r="A40" s="2">
        <v>150910</v>
      </c>
      <c r="B40" s="2">
        <v>7322</v>
      </c>
      <c r="C40" s="3" t="s">
        <v>29</v>
      </c>
      <c r="D40" s="2" t="s">
        <v>25</v>
      </c>
      <c r="E40" s="2" t="s">
        <v>22</v>
      </c>
      <c r="F40" s="2" t="s">
        <v>23</v>
      </c>
      <c r="G40" s="2" t="s">
        <v>22</v>
      </c>
      <c r="H40" s="2" t="s">
        <v>84</v>
      </c>
      <c r="I40" s="2" t="s">
        <v>70</v>
      </c>
      <c r="J40" s="2" t="s">
        <v>148</v>
      </c>
      <c r="K40" s="2" t="s">
        <v>89</v>
      </c>
      <c r="L40" s="2" t="s">
        <v>88</v>
      </c>
      <c r="M40" s="2" t="str">
        <f t="shared" si="9"/>
        <v>C2</v>
      </c>
      <c r="N40" s="2">
        <v>5.2</v>
      </c>
      <c r="O40" s="2"/>
      <c r="Q40" s="8"/>
      <c r="R40" s="8"/>
      <c r="S40" s="12" t="s">
        <v>133</v>
      </c>
      <c r="T40" s="13" t="s">
        <v>92</v>
      </c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15" customHeight="1">
      <c r="A41" s="2">
        <v>150910</v>
      </c>
      <c r="B41" s="2">
        <v>7374</v>
      </c>
      <c r="C41" s="3" t="s">
        <v>55</v>
      </c>
      <c r="D41" s="2" t="s">
        <v>25</v>
      </c>
      <c r="E41" s="2" t="s">
        <v>70</v>
      </c>
      <c r="F41" s="2" t="s">
        <v>24</v>
      </c>
      <c r="G41" s="2" t="s">
        <v>22</v>
      </c>
      <c r="H41" s="2" t="s">
        <v>84</v>
      </c>
      <c r="I41" s="2" t="s">
        <v>70</v>
      </c>
      <c r="J41" s="2" t="s">
        <v>148</v>
      </c>
      <c r="K41" s="2" t="s">
        <v>89</v>
      </c>
      <c r="L41" s="2" t="s">
        <v>88</v>
      </c>
      <c r="M41" s="2" t="str">
        <f t="shared" si="9"/>
        <v>B2</v>
      </c>
      <c r="N41" s="2">
        <v>7.2</v>
      </c>
      <c r="O41" s="2"/>
      <c r="Q41" s="8"/>
      <c r="R41" s="8"/>
      <c r="S41" s="12" t="s">
        <v>134</v>
      </c>
      <c r="T41" s="13" t="s">
        <v>93</v>
      </c>
      <c r="U41" s="8"/>
      <c r="V41" s="8"/>
      <c r="W41" s="8"/>
      <c r="X41" s="8"/>
      <c r="Y41" s="8"/>
      <c r="Z41" s="8"/>
      <c r="AA41" s="8"/>
      <c r="AB41" s="8"/>
      <c r="AC41" s="8"/>
      <c r="AD41" s="40" t="s">
        <v>143</v>
      </c>
      <c r="AE41" s="40"/>
      <c r="AF41" s="40"/>
      <c r="AG41" s="40"/>
      <c r="AH41" s="40"/>
      <c r="AI41" s="40"/>
      <c r="AJ41" s="40"/>
      <c r="AK41" s="40"/>
    </row>
    <row r="42" spans="1:37" s="24" customFormat="1">
      <c r="A42" s="22">
        <v>150910</v>
      </c>
      <c r="B42" s="22">
        <v>7412</v>
      </c>
      <c r="C42" s="23" t="s">
        <v>43</v>
      </c>
      <c r="D42" s="22" t="s">
        <v>26</v>
      </c>
      <c r="E42" s="22" t="s">
        <v>22</v>
      </c>
      <c r="F42" s="22" t="s">
        <v>24</v>
      </c>
      <c r="G42" s="22" t="s">
        <v>22</v>
      </c>
      <c r="H42" s="22" t="s">
        <v>84</v>
      </c>
      <c r="I42" s="22" t="s">
        <v>70</v>
      </c>
      <c r="J42" s="22" t="s">
        <v>148</v>
      </c>
      <c r="K42" s="22" t="s">
        <v>89</v>
      </c>
      <c r="L42" s="22" t="s">
        <v>88</v>
      </c>
      <c r="M42" s="22" t="str">
        <f t="shared" si="9"/>
        <v>B2</v>
      </c>
      <c r="N42" s="22">
        <v>7.3</v>
      </c>
      <c r="O42" s="22" t="s">
        <v>141</v>
      </c>
      <c r="Q42" s="8"/>
      <c r="R42" s="8"/>
      <c r="S42" s="12" t="s">
        <v>135</v>
      </c>
      <c r="T42" s="13" t="s">
        <v>94</v>
      </c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>
      <c r="A43" s="2">
        <v>150910</v>
      </c>
      <c r="B43" s="2">
        <v>7438</v>
      </c>
      <c r="C43" s="3" t="s">
        <v>6</v>
      </c>
      <c r="D43" s="2" t="s">
        <v>25</v>
      </c>
      <c r="E43" s="2" t="s">
        <v>22</v>
      </c>
      <c r="F43" s="2" t="s">
        <v>23</v>
      </c>
      <c r="G43" s="2" t="s">
        <v>22</v>
      </c>
      <c r="H43" s="2" t="s">
        <v>84</v>
      </c>
      <c r="I43" s="2" t="s">
        <v>70</v>
      </c>
      <c r="J43" s="2" t="s">
        <v>148</v>
      </c>
      <c r="K43" s="2" t="s">
        <v>89</v>
      </c>
      <c r="L43" s="2" t="s">
        <v>88</v>
      </c>
      <c r="M43" s="2" t="str">
        <f t="shared" si="9"/>
        <v>D1</v>
      </c>
      <c r="N43" s="2">
        <v>4.8</v>
      </c>
      <c r="O43" s="2"/>
      <c r="Q43" s="8"/>
      <c r="R43" s="8"/>
      <c r="S43" s="12" t="s">
        <v>136</v>
      </c>
      <c r="T43" s="13" t="s">
        <v>95</v>
      </c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s="24" customFormat="1">
      <c r="A44" s="22">
        <v>150910</v>
      </c>
      <c r="B44" s="22">
        <v>7490</v>
      </c>
      <c r="C44" s="23" t="s">
        <v>64</v>
      </c>
      <c r="D44" s="22" t="s">
        <v>26</v>
      </c>
      <c r="E44" s="22" t="s">
        <v>70</v>
      </c>
      <c r="F44" s="22" t="s">
        <v>23</v>
      </c>
      <c r="G44" s="22" t="s">
        <v>22</v>
      </c>
      <c r="H44" s="22" t="s">
        <v>84</v>
      </c>
      <c r="I44" s="22" t="s">
        <v>70</v>
      </c>
      <c r="J44" s="22" t="s">
        <v>148</v>
      </c>
      <c r="K44" s="22" t="s">
        <v>89</v>
      </c>
      <c r="L44" s="22" t="s">
        <v>88</v>
      </c>
      <c r="M44" s="22" t="str">
        <f t="shared" si="9"/>
        <v>C1</v>
      </c>
      <c r="N44" s="22">
        <v>6</v>
      </c>
      <c r="O44" s="22"/>
      <c r="Q44" s="8"/>
      <c r="R44" s="8"/>
      <c r="S44" s="12" t="s">
        <v>137</v>
      </c>
      <c r="T44" s="13" t="s">
        <v>96</v>
      </c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s="24" customFormat="1">
      <c r="A45" s="22">
        <v>150910</v>
      </c>
      <c r="B45" s="22">
        <v>7506</v>
      </c>
      <c r="C45" s="23" t="s">
        <v>67</v>
      </c>
      <c r="D45" s="22" t="s">
        <v>26</v>
      </c>
      <c r="E45" s="22" t="s">
        <v>70</v>
      </c>
      <c r="F45" s="22" t="s">
        <v>23</v>
      </c>
      <c r="G45" s="22" t="s">
        <v>22</v>
      </c>
      <c r="H45" s="22" t="s">
        <v>84</v>
      </c>
      <c r="I45" s="22" t="s">
        <v>70</v>
      </c>
      <c r="J45" s="22" t="s">
        <v>148</v>
      </c>
      <c r="K45" s="22" t="s">
        <v>89</v>
      </c>
      <c r="L45" s="22" t="s">
        <v>88</v>
      </c>
      <c r="M45" s="22" t="str">
        <f t="shared" si="9"/>
        <v>B1</v>
      </c>
      <c r="N45" s="22">
        <v>7.7</v>
      </c>
      <c r="O45" s="22"/>
      <c r="Q45" s="8"/>
      <c r="R45" s="8"/>
      <c r="S45" s="12" t="s">
        <v>138</v>
      </c>
      <c r="T45" s="13" t="s">
        <v>97</v>
      </c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>
      <c r="A46" s="2">
        <v>150910</v>
      </c>
      <c r="B46" s="2">
        <v>7536</v>
      </c>
      <c r="C46" s="3" t="s">
        <v>7</v>
      </c>
      <c r="D46" s="2" t="s">
        <v>25</v>
      </c>
      <c r="E46" s="2" t="s">
        <v>22</v>
      </c>
      <c r="F46" s="2" t="s">
        <v>24</v>
      </c>
      <c r="G46" s="2"/>
      <c r="H46" s="2" t="s">
        <v>84</v>
      </c>
      <c r="I46" s="2" t="s">
        <v>70</v>
      </c>
      <c r="J46" s="2" t="s">
        <v>148</v>
      </c>
      <c r="K46" s="2"/>
      <c r="L46" s="2" t="s">
        <v>88</v>
      </c>
      <c r="M46" s="2" t="s">
        <v>99</v>
      </c>
      <c r="N46" s="2"/>
      <c r="O46" s="2"/>
      <c r="Q46" s="8"/>
      <c r="R46" s="8"/>
      <c r="S46" s="12" t="s">
        <v>139</v>
      </c>
      <c r="T46" s="13" t="s">
        <v>98</v>
      </c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s="24" customFormat="1" ht="15.75" thickBot="1">
      <c r="A47" s="22">
        <v>150910</v>
      </c>
      <c r="B47" s="22">
        <v>7612</v>
      </c>
      <c r="C47" s="23" t="s">
        <v>68</v>
      </c>
      <c r="D47" s="22" t="s">
        <v>26</v>
      </c>
      <c r="E47" s="22" t="s">
        <v>70</v>
      </c>
      <c r="F47" s="22" t="s">
        <v>24</v>
      </c>
      <c r="G47" s="22" t="s">
        <v>22</v>
      </c>
      <c r="H47" s="22" t="s">
        <v>84</v>
      </c>
      <c r="I47" s="22" t="s">
        <v>70</v>
      </c>
      <c r="J47" s="22" t="s">
        <v>148</v>
      </c>
      <c r="K47" s="22" t="s">
        <v>89</v>
      </c>
      <c r="L47" s="22" t="s">
        <v>88</v>
      </c>
      <c r="M47" s="22" t="str">
        <f>IF(N47&gt;9.1,"A1",IF(N47&gt;8.2,"A2",IF(N47&gt;7.4,"B1",IF(N47&gt;6.6,"B2",IF(N47&gt;5.8,"C1",IF(N47&gt;5,"C2",IF(N47&gt;4.2,"D1",IF(N47&gt;3.4,"D2","E"))))))))</f>
        <v>A1</v>
      </c>
      <c r="N47" s="22">
        <v>9.3000000000000007</v>
      </c>
      <c r="O47" s="22"/>
      <c r="Q47" s="8"/>
      <c r="R47" s="8"/>
      <c r="S47" s="14" t="s">
        <v>140</v>
      </c>
      <c r="T47" s="15" t="s">
        <v>99</v>
      </c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>
      <c r="A48" s="2">
        <v>150910</v>
      </c>
      <c r="B48" s="2">
        <v>7626</v>
      </c>
      <c r="C48" s="3" t="s">
        <v>31</v>
      </c>
      <c r="D48" s="2" t="s">
        <v>25</v>
      </c>
      <c r="E48" s="2" t="s">
        <v>22</v>
      </c>
      <c r="F48" s="2" t="s">
        <v>24</v>
      </c>
      <c r="G48" s="2" t="s">
        <v>22</v>
      </c>
      <c r="H48" s="2" t="s">
        <v>84</v>
      </c>
      <c r="I48" s="2" t="s">
        <v>70</v>
      </c>
      <c r="J48" s="2" t="s">
        <v>148</v>
      </c>
      <c r="K48" s="2" t="s">
        <v>89</v>
      </c>
      <c r="L48" s="2" t="s">
        <v>88</v>
      </c>
      <c r="M48" s="2" t="str">
        <f>IF(N48&gt;9.1,"A1",IF(N48&gt;8.2,"A2",IF(N48&gt;7.4,"B1",IF(N48&gt;6.6,"B2",IF(N48&gt;5.8,"C1",IF(N48&gt;5,"C2",IF(N48&gt;4.2,"D1",IF(N48&gt;3.4,"D2","E"))))))))</f>
        <v>C2</v>
      </c>
      <c r="N48" s="2">
        <v>5.5</v>
      </c>
      <c r="O48" s="2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8">
      <c r="A49" s="2">
        <v>150910</v>
      </c>
      <c r="B49" s="2">
        <v>7650</v>
      </c>
      <c r="C49" s="3" t="s">
        <v>33</v>
      </c>
      <c r="D49" s="2" t="s">
        <v>25</v>
      </c>
      <c r="E49" s="2" t="s">
        <v>22</v>
      </c>
      <c r="F49" s="2" t="s">
        <v>24</v>
      </c>
      <c r="G49" s="2" t="s">
        <v>22</v>
      </c>
      <c r="H49" s="2" t="s">
        <v>84</v>
      </c>
      <c r="I49" s="2" t="s">
        <v>70</v>
      </c>
      <c r="J49" s="2" t="s">
        <v>148</v>
      </c>
      <c r="K49" s="2" t="s">
        <v>89</v>
      </c>
      <c r="L49" s="2" t="s">
        <v>88</v>
      </c>
      <c r="M49" s="2" t="str">
        <f>IF(N49&gt;9.1,"A1",IF(N49&gt;8.2,"A2",IF(N49&gt;7.4,"B1",IF(N49&gt;6.6,"B2",IF(N49&gt;5.8,"C1",IF(N49&gt;5,"C2",IF(N49&gt;4.2,"D1",IF(N49&gt;3.4,"D2","E"))))))))</f>
        <v>C1</v>
      </c>
      <c r="N49" s="2">
        <v>6</v>
      </c>
      <c r="O49" s="2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16"/>
      <c r="AC49" s="8"/>
      <c r="AD49" s="8"/>
      <c r="AE49" s="8"/>
      <c r="AF49" s="8"/>
      <c r="AG49" s="8"/>
      <c r="AH49" s="8"/>
      <c r="AI49" s="8"/>
      <c r="AJ49" s="8"/>
      <c r="AK49" s="8"/>
    </row>
    <row r="50" spans="1:38">
      <c r="A50" s="2">
        <v>150910</v>
      </c>
      <c r="B50" s="2">
        <v>7664</v>
      </c>
      <c r="C50" s="3" t="s">
        <v>34</v>
      </c>
      <c r="D50" s="2" t="s">
        <v>25</v>
      </c>
      <c r="E50" s="2" t="s">
        <v>22</v>
      </c>
      <c r="F50" s="2" t="s">
        <v>24</v>
      </c>
      <c r="G50" s="2" t="s">
        <v>22</v>
      </c>
      <c r="H50" s="2" t="s">
        <v>84</v>
      </c>
      <c r="I50" s="2" t="s">
        <v>70</v>
      </c>
      <c r="J50" s="2" t="s">
        <v>148</v>
      </c>
      <c r="K50" s="2" t="s">
        <v>89</v>
      </c>
      <c r="L50" s="2" t="s">
        <v>88</v>
      </c>
      <c r="M50" s="2" t="str">
        <f>IF(N50&gt;9.1,"A1",IF(N50&gt;8.2,"A2",IF(N50&gt;7.4,"B1",IF(N50&gt;6.6,"B2",IF(N50&gt;5.8,"C1",IF(N50&gt;5,"C2",IF(N50&gt;4.2,"D1",IF(N50&gt;3.4,"D2","E"))))))))</f>
        <v>B2</v>
      </c>
      <c r="N50" s="2">
        <v>6.8</v>
      </c>
      <c r="O50" s="2"/>
      <c r="Q50" s="34" t="s">
        <v>144</v>
      </c>
      <c r="R50" s="35"/>
      <c r="S50" s="35"/>
      <c r="T50" s="35"/>
      <c r="U50" s="35"/>
      <c r="V50" s="35"/>
      <c r="W50" s="35"/>
      <c r="X50" s="35"/>
      <c r="Y50" s="35"/>
      <c r="Z50" s="35"/>
      <c r="AA50" s="36"/>
      <c r="AB50" s="6"/>
      <c r="AC50" s="6"/>
      <c r="AD50" s="8"/>
      <c r="AE50" s="8"/>
      <c r="AF50" s="8"/>
      <c r="AG50" s="8"/>
      <c r="AH50" s="8"/>
      <c r="AI50" s="8"/>
      <c r="AJ50" s="8"/>
      <c r="AK50" s="8"/>
    </row>
    <row r="51" spans="1:38" s="24" customFormat="1" ht="18.75">
      <c r="A51" s="22">
        <v>150910</v>
      </c>
      <c r="B51" s="22">
        <v>7670</v>
      </c>
      <c r="C51" s="23" t="s">
        <v>41</v>
      </c>
      <c r="D51" s="22" t="s">
        <v>26</v>
      </c>
      <c r="E51" s="22" t="s">
        <v>22</v>
      </c>
      <c r="F51" s="22" t="s">
        <v>23</v>
      </c>
      <c r="G51" s="22" t="s">
        <v>22</v>
      </c>
      <c r="H51" s="22" t="s">
        <v>84</v>
      </c>
      <c r="I51" s="22" t="s">
        <v>70</v>
      </c>
      <c r="J51" s="22" t="s">
        <v>148</v>
      </c>
      <c r="K51" s="22" t="s">
        <v>89</v>
      </c>
      <c r="L51" s="22" t="s">
        <v>88</v>
      </c>
      <c r="M51" s="22" t="str">
        <f>IF(N51&gt;9.1,"A1",IF(N51&gt;8.2,"A2",IF(N51&gt;7.4,"B1",IF(N51&gt;6.6,"B2",IF(N51&gt;5.8,"C1",IF(N51&gt;5,"C2",IF(N51&gt;4.2,"D1",IF(N51&gt;3.4,"D2","E"))))))))</f>
        <v>B2</v>
      </c>
      <c r="N51" s="22">
        <v>6.7</v>
      </c>
      <c r="O51" s="22"/>
      <c r="Q51" s="37" t="s">
        <v>117</v>
      </c>
      <c r="R51" s="37"/>
      <c r="S51" s="32" t="s">
        <v>149</v>
      </c>
      <c r="T51" s="32"/>
      <c r="U51" s="32"/>
      <c r="V51" s="32"/>
      <c r="W51" s="32"/>
      <c r="X51" s="32"/>
      <c r="Y51" s="32"/>
      <c r="Z51" s="32"/>
      <c r="AA51" s="32"/>
      <c r="AB51" s="17"/>
      <c r="AC51" s="6"/>
      <c r="AD51" s="8"/>
      <c r="AE51" s="8"/>
      <c r="AF51" s="8"/>
      <c r="AG51" s="8"/>
      <c r="AH51" s="8"/>
      <c r="AI51" s="8"/>
      <c r="AJ51" s="8"/>
      <c r="AK51" s="8"/>
      <c r="AL51" s="25"/>
    </row>
    <row r="52" spans="1:38">
      <c r="A52" s="2">
        <v>150910</v>
      </c>
      <c r="B52" s="2">
        <v>7682</v>
      </c>
      <c r="C52" s="3" t="s">
        <v>32</v>
      </c>
      <c r="D52" s="2" t="s">
        <v>25</v>
      </c>
      <c r="E52" s="2" t="s">
        <v>22</v>
      </c>
      <c r="F52" s="2" t="s">
        <v>23</v>
      </c>
      <c r="G52" s="2" t="s">
        <v>22</v>
      </c>
      <c r="H52" s="2" t="s">
        <v>84</v>
      </c>
      <c r="I52" s="2"/>
      <c r="J52" s="2" t="s">
        <v>148</v>
      </c>
      <c r="K52" s="2" t="s">
        <v>89</v>
      </c>
      <c r="L52" s="2" t="s">
        <v>88</v>
      </c>
      <c r="M52" s="2" t="s">
        <v>99</v>
      </c>
      <c r="N52" s="2"/>
      <c r="O52" s="2"/>
      <c r="Q52" s="18" t="s">
        <v>124</v>
      </c>
      <c r="R52" s="18"/>
      <c r="S52" s="18" t="s">
        <v>103</v>
      </c>
      <c r="T52" s="33" t="s">
        <v>145</v>
      </c>
      <c r="U52" s="33"/>
      <c r="V52" s="33"/>
      <c r="W52" s="33" t="s">
        <v>146</v>
      </c>
      <c r="X52" s="33"/>
      <c r="Y52" s="33"/>
      <c r="Z52" s="33" t="s">
        <v>147</v>
      </c>
      <c r="AA52" s="33"/>
      <c r="AB52" s="17"/>
      <c r="AC52" s="6"/>
      <c r="AD52" s="8"/>
      <c r="AE52" s="8"/>
      <c r="AF52" s="8"/>
      <c r="AG52" s="8"/>
      <c r="AH52" s="8"/>
      <c r="AI52" s="8"/>
      <c r="AJ52" s="8"/>
      <c r="AK52" s="8"/>
      <c r="AL52" s="8"/>
    </row>
    <row r="53" spans="1:38" ht="45" customHeight="1">
      <c r="A53" s="2">
        <v>150910</v>
      </c>
      <c r="B53" s="2">
        <v>7692</v>
      </c>
      <c r="C53" s="3" t="s">
        <v>36</v>
      </c>
      <c r="D53" s="2" t="s">
        <v>25</v>
      </c>
      <c r="E53" s="2" t="s">
        <v>22</v>
      </c>
      <c r="F53" s="2" t="s">
        <v>24</v>
      </c>
      <c r="G53" s="2" t="s">
        <v>22</v>
      </c>
      <c r="H53" s="2" t="s">
        <v>84</v>
      </c>
      <c r="I53" s="2" t="s">
        <v>70</v>
      </c>
      <c r="J53" s="2" t="s">
        <v>148</v>
      </c>
      <c r="K53" s="2" t="s">
        <v>89</v>
      </c>
      <c r="L53" s="2" t="s">
        <v>88</v>
      </c>
      <c r="M53" s="2" t="str">
        <f>IF(N53&gt;9.1,"A1",IF(N53&gt;8.2,"A2",IF(N53&gt;7.4,"B1",IF(N53&gt;6.6,"B2",IF(N53&gt;5.8,"C1",IF(N53&gt;5,"C2",IF(N53&gt;4.2,"D1",IF(N53&gt;3.4,"D2","E"))))))))</f>
        <v>D1</v>
      </c>
      <c r="N53" s="4">
        <v>4.5</v>
      </c>
      <c r="O53" s="2"/>
      <c r="Q53" s="33" t="s">
        <v>125</v>
      </c>
      <c r="R53" s="27" t="s">
        <v>22</v>
      </c>
      <c r="S53" s="33" t="s">
        <v>112</v>
      </c>
      <c r="T53" s="50" t="str">
        <f>CONCATENATE(A3,B3,",","  ",C3,",","   ",N3)</f>
        <v>1509105828,  KILARI RAMYA KEERTHANA,   8.8</v>
      </c>
      <c r="U53" s="51"/>
      <c r="V53" s="52"/>
      <c r="W53" s="33" t="str">
        <f>CONCATENATE(A5,B5,",  ",C5,",","  ",N5)</f>
        <v>1509105902,  LOTTI DURGA,  7.8</v>
      </c>
      <c r="X53" s="33"/>
      <c r="Y53" s="33"/>
      <c r="Z53" s="33" t="str">
        <f>CONCATENATE(A11,B11,",","  ",C11,",","  ",N11)</f>
        <v>1509106172,  NANDIKA PRASANNA KUMAR,  7</v>
      </c>
      <c r="AA53" s="33"/>
      <c r="AB53" s="19"/>
      <c r="AC53" s="6"/>
      <c r="AD53" s="8"/>
      <c r="AE53" s="8"/>
      <c r="AF53" s="8"/>
      <c r="AG53" s="8"/>
      <c r="AH53" s="8"/>
      <c r="AI53" s="8"/>
      <c r="AJ53" s="8"/>
      <c r="AK53" s="8"/>
      <c r="AL53" s="8"/>
    </row>
    <row r="54" spans="1:38" s="24" customFormat="1" ht="45" customHeight="1">
      <c r="A54" s="22">
        <v>150910</v>
      </c>
      <c r="B54" s="22">
        <v>7696</v>
      </c>
      <c r="C54" s="23" t="s">
        <v>52</v>
      </c>
      <c r="D54" s="22" t="s">
        <v>26</v>
      </c>
      <c r="E54" s="22" t="s">
        <v>22</v>
      </c>
      <c r="F54" s="22" t="s">
        <v>24</v>
      </c>
      <c r="G54" s="22" t="s">
        <v>22</v>
      </c>
      <c r="H54" s="22" t="s">
        <v>84</v>
      </c>
      <c r="I54" s="22" t="s">
        <v>70</v>
      </c>
      <c r="J54" s="22" t="s">
        <v>148</v>
      </c>
      <c r="K54" s="22" t="s">
        <v>89</v>
      </c>
      <c r="L54" s="22" t="s">
        <v>88</v>
      </c>
      <c r="M54" s="22" t="str">
        <f>IF(N54&gt;9.1,"A1",IF(N54&gt;8.2,"A2",IF(N54&gt;7.4,"B1",IF(N54&gt;6.6,"B2",IF(N54&gt;5.8,"C1",IF(N54&gt;5,"C2",IF(N54&gt;4.2,"D1",IF(N54&gt;3.4,"D2","E"))))))))</f>
        <v>B1</v>
      </c>
      <c r="N54" s="22">
        <v>8.1999999999999993</v>
      </c>
      <c r="O54" s="22"/>
      <c r="Q54" s="33"/>
      <c r="R54" s="18" t="s">
        <v>70</v>
      </c>
      <c r="S54" s="33"/>
      <c r="T54" s="33" t="str">
        <f>CONCATENATE(A2,B2,",","  ",C2,",","  ",N2)</f>
        <v>1509105768,  JALLIGAMPALA YESURATNAM,  8</v>
      </c>
      <c r="U54" s="33"/>
      <c r="V54" s="33"/>
      <c r="W54" s="33" t="str">
        <f>CONCATENATE(A45,B45,",","  ",C45,",","  ",N45)</f>
        <v>1509107506,  AKULA NEELAMBARI,  7.7</v>
      </c>
      <c r="X54" s="33"/>
      <c r="Y54" s="33"/>
      <c r="Z54" s="33" t="str">
        <f>CONCATENATE(A7,B7,",","  ",C7,",","  ",N7)</f>
        <v>1509105974,  KOMMU DEEPIKA,  7.5</v>
      </c>
      <c r="AA54" s="33"/>
      <c r="AB54" s="19"/>
      <c r="AC54" s="6"/>
      <c r="AD54" s="8"/>
      <c r="AE54" s="8"/>
      <c r="AF54" s="8"/>
      <c r="AG54" s="8"/>
      <c r="AH54" s="8"/>
      <c r="AI54" s="8"/>
      <c r="AJ54" s="8"/>
      <c r="AK54" s="8"/>
      <c r="AL54" s="25"/>
    </row>
    <row r="55" spans="1:38" ht="45" customHeight="1">
      <c r="C55" s="4"/>
      <c r="Q55" s="33" t="s">
        <v>126</v>
      </c>
      <c r="R55" s="27" t="s">
        <v>22</v>
      </c>
      <c r="S55" s="33"/>
      <c r="T55" s="67" t="s">
        <v>152</v>
      </c>
      <c r="U55" s="33"/>
      <c r="V55" s="33"/>
      <c r="W55" s="67" t="s">
        <v>152</v>
      </c>
      <c r="X55" s="33"/>
      <c r="Y55" s="33"/>
      <c r="Z55" s="67" t="s">
        <v>152</v>
      </c>
      <c r="AA55" s="33"/>
      <c r="AB55" s="19"/>
      <c r="AC55" s="6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45" customHeight="1">
      <c r="C56" s="4"/>
      <c r="Q56" s="33"/>
      <c r="R56" s="18" t="s">
        <v>70</v>
      </c>
      <c r="S56" s="33"/>
      <c r="T56" s="67" t="s">
        <v>152</v>
      </c>
      <c r="U56" s="33"/>
      <c r="V56" s="33"/>
      <c r="W56" s="67" t="s">
        <v>152</v>
      </c>
      <c r="X56" s="33"/>
      <c r="Y56" s="33"/>
      <c r="Z56" s="67" t="s">
        <v>152</v>
      </c>
      <c r="AA56" s="33"/>
      <c r="AB56" s="19"/>
      <c r="AC56" s="6"/>
      <c r="AD56" s="8"/>
      <c r="AE56" s="8"/>
      <c r="AF56" s="8"/>
      <c r="AG56" s="8"/>
      <c r="AH56" s="8"/>
      <c r="AI56" s="8"/>
      <c r="AJ56" s="8"/>
      <c r="AK56" s="8"/>
      <c r="AL56" s="8"/>
    </row>
    <row r="57" spans="1:38" ht="57" customHeight="1">
      <c r="C57" s="4"/>
      <c r="Q57" s="33" t="s">
        <v>127</v>
      </c>
      <c r="R57" s="27" t="s">
        <v>22</v>
      </c>
      <c r="S57" s="33"/>
      <c r="T57" s="33" t="str">
        <f>CONCATENATE(A13,B13,",","  ",C13,",","  ",N13)</f>
        <v>1509106244,  MOHAMMAD SANA FIRDOS,  8.5</v>
      </c>
      <c r="U57" s="33"/>
      <c r="V57" s="33"/>
      <c r="W57" s="33" t="str">
        <f>CONCATENATE(A30,B30,",","  ",C30,",","  ",N30,"  ","and","  ",A54,B54,",","  ",C54,",","  ",N54)</f>
        <v>1509107012,  KASANI SAI LAKSHMI,  8.2  and  1509107696,  MATCHA VIJYAYA DURGA,  8.2</v>
      </c>
      <c r="X57" s="33"/>
      <c r="Y57" s="33"/>
      <c r="Z57" s="33" t="str">
        <f>CONCATENATE(A25,B25,",","  ",C25,",","  ",N25)</f>
        <v>1509106834,  SUNKARA RAJESH,  8</v>
      </c>
      <c r="AA57" s="33"/>
      <c r="AB57" s="17"/>
      <c r="AC57" s="6"/>
      <c r="AD57" s="29"/>
      <c r="AE57" s="29"/>
      <c r="AF57" s="8"/>
      <c r="AG57" s="8"/>
      <c r="AH57" s="8"/>
      <c r="AI57" s="8"/>
      <c r="AJ57" s="8"/>
      <c r="AK57" s="8"/>
      <c r="AL57" s="8"/>
    </row>
    <row r="58" spans="1:38" ht="60.75" customHeight="1">
      <c r="Q58" s="33"/>
      <c r="R58" s="18" t="s">
        <v>70</v>
      </c>
      <c r="S58" s="33"/>
      <c r="T58" s="33" t="str">
        <f>CONCATENATE(A47,B47,",","  ",C47,",","  ",N47)</f>
        <v>1509107612,  SANGIREDDI SANDHYA,  9.3</v>
      </c>
      <c r="U58" s="33"/>
      <c r="V58" s="33"/>
      <c r="W58" s="33" t="str">
        <f>CONCATENATE(A17,B17,",","  ",C17,",","  ",N17,"  ","and",A38,B38,",","  ",C38,",","  ",N38)</f>
        <v>1509106422,  ANAPU KOMALI KUMARI,  8.5  and1509107255,  SHEIK AFRIN BEGUM,  8.5</v>
      </c>
      <c r="X58" s="33"/>
      <c r="Y58" s="33"/>
      <c r="Z58" s="33" t="str">
        <f>CONCATENATE(A22,B22,",","  ",C22,",","  ",N22)</f>
        <v>1509106496,  PAILLI KALYAN,  8.3</v>
      </c>
      <c r="AA58" s="33"/>
      <c r="AB58" s="17"/>
      <c r="AC58" s="6"/>
      <c r="AD58" s="8"/>
      <c r="AE58" s="8"/>
      <c r="AF58" s="8"/>
      <c r="AG58" s="8"/>
      <c r="AH58" s="8"/>
      <c r="AI58" s="8"/>
      <c r="AJ58" s="8"/>
      <c r="AK58" s="8"/>
      <c r="AL58" s="8"/>
    </row>
    <row r="59" spans="1:38" ht="45" customHeight="1">
      <c r="Q59" s="33" t="s">
        <v>128</v>
      </c>
      <c r="R59" s="27" t="s">
        <v>22</v>
      </c>
      <c r="S59" s="33"/>
      <c r="T59" s="67" t="s">
        <v>152</v>
      </c>
      <c r="U59" s="33"/>
      <c r="V59" s="33"/>
      <c r="W59" s="67" t="s">
        <v>152</v>
      </c>
      <c r="X59" s="33"/>
      <c r="Y59" s="33"/>
      <c r="Z59" s="67" t="s">
        <v>152</v>
      </c>
      <c r="AA59" s="33"/>
      <c r="AB59" s="17"/>
      <c r="AC59" s="6"/>
      <c r="AD59" s="8"/>
      <c r="AE59" s="8"/>
      <c r="AF59" s="8"/>
      <c r="AG59" s="8"/>
      <c r="AH59" s="8"/>
      <c r="AI59" s="8"/>
      <c r="AJ59" s="8"/>
      <c r="AK59" s="8"/>
      <c r="AL59" s="8"/>
    </row>
    <row r="60" spans="1:38" ht="60" customHeight="1">
      <c r="Q60" s="33"/>
      <c r="R60" s="18" t="s">
        <v>70</v>
      </c>
      <c r="S60" s="33"/>
      <c r="T60" s="33" t="str">
        <f>CONCATENATE(A21,B21,",","  ",C21,",","  ",N21)</f>
        <v>1509106486,  KANNA MARKANDEYULU MANOJ KUMAR,  8.8</v>
      </c>
      <c r="U60" s="33"/>
      <c r="V60" s="33"/>
      <c r="W60" s="67" t="s">
        <v>152</v>
      </c>
      <c r="X60" s="33"/>
      <c r="Y60" s="33"/>
      <c r="Z60" s="67" t="s">
        <v>152</v>
      </c>
      <c r="AA60" s="33"/>
      <c r="AB60" s="17"/>
      <c r="AC60" s="6"/>
      <c r="AD60" s="8"/>
      <c r="AE60" s="8"/>
      <c r="AF60" s="8"/>
      <c r="AG60" s="8"/>
      <c r="AH60" s="8"/>
      <c r="AI60" s="8"/>
      <c r="AJ60" s="8"/>
      <c r="AK60" s="8"/>
      <c r="AL60" s="8"/>
    </row>
    <row r="61" spans="1:38" ht="45" customHeight="1">
      <c r="Q61" s="33" t="s">
        <v>129</v>
      </c>
      <c r="R61" s="27" t="s">
        <v>22</v>
      </c>
      <c r="S61" s="33"/>
      <c r="T61" s="67" t="s">
        <v>152</v>
      </c>
      <c r="U61" s="33"/>
      <c r="V61" s="33"/>
      <c r="W61" s="67" t="s">
        <v>152</v>
      </c>
      <c r="X61" s="33"/>
      <c r="Y61" s="33"/>
      <c r="Z61" s="67" t="s">
        <v>152</v>
      </c>
      <c r="AA61" s="33"/>
      <c r="AB61" s="17"/>
      <c r="AC61" s="6"/>
      <c r="AD61" s="8"/>
      <c r="AE61" s="8"/>
      <c r="AF61" s="8"/>
      <c r="AG61" s="8"/>
      <c r="AH61" s="8"/>
      <c r="AI61" s="8"/>
      <c r="AJ61" s="8"/>
      <c r="AK61" s="8"/>
      <c r="AL61" s="8"/>
    </row>
    <row r="62" spans="1:38" ht="45" customHeight="1">
      <c r="Q62" s="33"/>
      <c r="R62" s="18" t="s">
        <v>70</v>
      </c>
      <c r="S62" s="33"/>
      <c r="T62" s="67" t="s">
        <v>152</v>
      </c>
      <c r="U62" s="33"/>
      <c r="V62" s="33"/>
      <c r="W62" s="67" t="s">
        <v>152</v>
      </c>
      <c r="X62" s="33"/>
      <c r="Y62" s="33"/>
      <c r="Z62" s="67" t="s">
        <v>152</v>
      </c>
      <c r="AA62" s="33"/>
      <c r="AB62" s="6"/>
      <c r="AC62" s="6"/>
      <c r="AD62" s="8"/>
      <c r="AE62" s="8"/>
      <c r="AF62" s="8"/>
      <c r="AG62" s="8"/>
      <c r="AH62" s="8"/>
      <c r="AI62" s="8"/>
      <c r="AJ62" s="8"/>
      <c r="AK62" s="8"/>
    </row>
    <row r="63" spans="1:38" ht="45" customHeight="1">
      <c r="Q63" s="6"/>
      <c r="R63" s="6"/>
      <c r="S63" s="19"/>
      <c r="T63" s="19"/>
      <c r="U63" s="19"/>
      <c r="V63" s="19"/>
      <c r="W63" s="19"/>
      <c r="X63" s="19"/>
      <c r="Y63" s="19"/>
      <c r="Z63" s="19"/>
      <c r="AA63" s="19"/>
      <c r="AB63" s="6"/>
      <c r="AC63" s="6"/>
      <c r="AD63" s="8"/>
      <c r="AE63" s="8"/>
      <c r="AF63" s="8"/>
      <c r="AG63" s="8"/>
      <c r="AH63" s="8"/>
      <c r="AI63" s="8"/>
      <c r="AJ63" s="8"/>
      <c r="AK63" s="8"/>
    </row>
    <row r="64" spans="1:38">
      <c r="Q64" s="6"/>
      <c r="R64" s="6"/>
      <c r="S64" s="19"/>
      <c r="T64" s="19"/>
      <c r="U64" s="19"/>
      <c r="V64" s="19"/>
      <c r="W64" s="19"/>
      <c r="X64" s="19"/>
      <c r="Y64" s="19"/>
      <c r="Z64" s="19"/>
      <c r="AA64" s="19"/>
      <c r="AB64" s="6"/>
      <c r="AC64" s="6"/>
      <c r="AD64" s="8"/>
      <c r="AE64" s="8"/>
      <c r="AF64" s="8"/>
      <c r="AG64" s="8"/>
      <c r="AH64" s="8"/>
      <c r="AI64" s="8"/>
      <c r="AJ64" s="8"/>
      <c r="AK64" s="8"/>
    </row>
    <row r="65" spans="17:37">
      <c r="Q65" s="6"/>
      <c r="R65" s="6"/>
      <c r="S65" s="19"/>
      <c r="T65" s="19"/>
      <c r="U65" s="19"/>
      <c r="V65" s="19"/>
      <c r="W65" s="19"/>
      <c r="X65" s="49" t="s">
        <v>114</v>
      </c>
      <c r="Y65" s="49"/>
      <c r="Z65" s="49"/>
      <c r="AA65" s="49"/>
      <c r="AB65" s="6"/>
      <c r="AC65" s="6"/>
      <c r="AD65" s="8"/>
      <c r="AE65" s="8"/>
      <c r="AF65" s="8"/>
      <c r="AG65" s="8"/>
      <c r="AH65" s="8"/>
      <c r="AI65" s="8"/>
      <c r="AJ65" s="8"/>
      <c r="AK65" s="8"/>
    </row>
    <row r="66" spans="17:37"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7:37">
      <c r="S67" s="8"/>
      <c r="T67" s="8"/>
      <c r="U67" s="8"/>
      <c r="V67" s="8"/>
      <c r="W67" s="8"/>
      <c r="X67" s="8"/>
      <c r="Y67" s="8"/>
      <c r="Z67" s="8"/>
      <c r="AA67" s="8"/>
    </row>
    <row r="68" spans="17:37">
      <c r="S68" s="8"/>
      <c r="T68" s="8"/>
      <c r="U68" s="8"/>
      <c r="V68" s="53"/>
      <c r="W68" s="8"/>
      <c r="X68" s="8"/>
      <c r="Y68" s="8"/>
      <c r="Z68" s="8"/>
      <c r="AA68" s="8"/>
    </row>
    <row r="69" spans="17:37">
      <c r="S69" s="8"/>
      <c r="T69" s="8"/>
      <c r="U69" s="8"/>
      <c r="V69" s="8"/>
      <c r="W69" s="8"/>
      <c r="X69" s="8"/>
      <c r="Y69" s="8"/>
      <c r="Z69" s="8"/>
      <c r="AA69" s="8"/>
    </row>
    <row r="70" spans="17:37">
      <c r="S70" s="8"/>
      <c r="T70" s="8"/>
      <c r="U70" s="8"/>
      <c r="V70" s="8"/>
      <c r="W70" s="8"/>
      <c r="X70" s="8"/>
      <c r="Y70" s="8"/>
      <c r="Z70" s="8"/>
      <c r="AA70" s="8"/>
    </row>
    <row r="209" spans="3:6">
      <c r="C209" s="20" t="s">
        <v>72</v>
      </c>
    </row>
    <row r="210" spans="3:6" ht="30">
      <c r="C210" s="20" t="s">
        <v>71</v>
      </c>
      <c r="D210" s="4" t="s">
        <v>71</v>
      </c>
      <c r="E210" s="4" t="s">
        <v>73</v>
      </c>
      <c r="F210" s="4" t="s">
        <v>78</v>
      </c>
    </row>
    <row r="211" spans="3:6">
      <c r="C211" s="20" t="s">
        <v>74</v>
      </c>
      <c r="D211" s="4">
        <f>COUNTIFS(E5:E204,"TELUGU",D5:D204,"B")</f>
        <v>18</v>
      </c>
      <c r="F211" s="21">
        <f>E211/D211</f>
        <v>0</v>
      </c>
    </row>
    <row r="212" spans="3:6">
      <c r="C212" s="20" t="s">
        <v>75</v>
      </c>
      <c r="D212" s="4">
        <f>COUNTIFS(E5:E204,"TELUGU",D5:D204,"G")</f>
        <v>17</v>
      </c>
      <c r="F212" s="21">
        <f>E212/D212</f>
        <v>0</v>
      </c>
    </row>
    <row r="213" spans="3:6">
      <c r="C213" s="20" t="s">
        <v>76</v>
      </c>
      <c r="D213" s="4">
        <f>COUNTIF(E5:E204,"TELUGU")</f>
        <v>35</v>
      </c>
      <c r="F213" s="21">
        <f>E213/D213</f>
        <v>0</v>
      </c>
    </row>
    <row r="214" spans="3:6">
      <c r="C214" s="20" t="s">
        <v>77</v>
      </c>
      <c r="F214" s="21"/>
    </row>
    <row r="215" spans="3:6" ht="30">
      <c r="C215" s="20" t="s">
        <v>71</v>
      </c>
      <c r="D215" s="4" t="s">
        <v>71</v>
      </c>
      <c r="E215" s="4" t="s">
        <v>73</v>
      </c>
      <c r="F215" s="21" t="s">
        <v>78</v>
      </c>
    </row>
    <row r="216" spans="3:6">
      <c r="C216" s="20" t="s">
        <v>74</v>
      </c>
      <c r="D216" s="4">
        <f>COUNTIFS(E5:E204,"ENGLISH",D5:D204,"B")</f>
        <v>7</v>
      </c>
      <c r="F216" s="21">
        <f>E216/D216</f>
        <v>0</v>
      </c>
    </row>
    <row r="217" spans="3:6">
      <c r="C217" s="20" t="s">
        <v>75</v>
      </c>
      <c r="D217" s="4">
        <f>COUNTIFS(E5:E204,"ENGLISH",D5:D204,"G")</f>
        <v>8</v>
      </c>
      <c r="F217" s="21">
        <f>E217/D217</f>
        <v>0</v>
      </c>
    </row>
    <row r="218" spans="3:6">
      <c r="C218" s="20" t="s">
        <v>76</v>
      </c>
      <c r="D218" s="4">
        <f>COUNTIF(E5:E204,"ENGLISH")</f>
        <v>15</v>
      </c>
      <c r="F218" s="21">
        <f>E218/D218</f>
        <v>0</v>
      </c>
    </row>
    <row r="219" spans="3:6" ht="30">
      <c r="C219" s="20" t="s">
        <v>83</v>
      </c>
      <c r="D219" s="4" t="s">
        <v>71</v>
      </c>
      <c r="E219" s="4" t="s">
        <v>73</v>
      </c>
      <c r="F219" s="21" t="s">
        <v>78</v>
      </c>
    </row>
    <row r="220" spans="3:6">
      <c r="C220" s="20" t="s">
        <v>74</v>
      </c>
      <c r="D220" s="4">
        <f t="shared" ref="D220:E222" si="10">D211+D216</f>
        <v>25</v>
      </c>
      <c r="E220" s="4">
        <f t="shared" si="10"/>
        <v>0</v>
      </c>
      <c r="F220" s="21">
        <f>E220/D220</f>
        <v>0</v>
      </c>
    </row>
    <row r="221" spans="3:6">
      <c r="C221" s="20" t="s">
        <v>75</v>
      </c>
      <c r="D221" s="4">
        <f t="shared" si="10"/>
        <v>25</v>
      </c>
      <c r="E221" s="4">
        <f t="shared" si="10"/>
        <v>0</v>
      </c>
      <c r="F221" s="21">
        <f>E221/D221</f>
        <v>0</v>
      </c>
    </row>
    <row r="222" spans="3:6">
      <c r="C222" s="20" t="s">
        <v>76</v>
      </c>
      <c r="D222" s="4">
        <f t="shared" si="10"/>
        <v>50</v>
      </c>
      <c r="E222" s="4">
        <f t="shared" si="10"/>
        <v>0</v>
      </c>
      <c r="F222" s="21">
        <f>E222/D222</f>
        <v>0</v>
      </c>
    </row>
    <row r="224" spans="3:6">
      <c r="C224" s="20" t="s">
        <v>22</v>
      </c>
      <c r="D224" s="4">
        <f>COUNTIFS(E4:E203,"TELUGU",G4:G203,"TELUGU")</f>
        <v>33</v>
      </c>
      <c r="F224" s="21">
        <f t="shared" ref="F224:F231" si="11">E224/D224</f>
        <v>0</v>
      </c>
    </row>
    <row r="225" spans="3:6">
      <c r="C225" s="20" t="s">
        <v>79</v>
      </c>
      <c r="D225" s="4">
        <f>COUNTIFS(E4:E203,"TELUGU",G4:G203,"URDU")</f>
        <v>0</v>
      </c>
      <c r="F225" s="21" t="e">
        <f t="shared" si="11"/>
        <v>#DIV/0!</v>
      </c>
    </row>
    <row r="226" spans="3:6">
      <c r="C226" s="20" t="s">
        <v>84</v>
      </c>
      <c r="D226" s="4">
        <f>D224</f>
        <v>33</v>
      </c>
      <c r="F226" s="21">
        <f t="shared" si="11"/>
        <v>0</v>
      </c>
    </row>
    <row r="227" spans="3:6">
      <c r="C227" s="20" t="s">
        <v>85</v>
      </c>
      <c r="D227" s="4">
        <f>D225</f>
        <v>0</v>
      </c>
      <c r="F227" s="21" t="e">
        <f t="shared" si="11"/>
        <v>#DIV/0!</v>
      </c>
    </row>
    <row r="228" spans="3:6">
      <c r="C228" s="20" t="s">
        <v>70</v>
      </c>
      <c r="D228" s="4">
        <f>COUNTIFS(E4:E203,"TELUGU",I4:I203,"ENGLISH")</f>
        <v>35</v>
      </c>
      <c r="F228" s="21">
        <f t="shared" si="11"/>
        <v>0</v>
      </c>
    </row>
    <row r="229" spans="3:6">
      <c r="C229" s="20" t="s">
        <v>86</v>
      </c>
      <c r="D229" s="4">
        <f>COUNTIFS(E4:E203,"TELUGU",J4:J203,"MATHS")</f>
        <v>0</v>
      </c>
      <c r="F229" s="21" t="e">
        <f t="shared" si="11"/>
        <v>#DIV/0!</v>
      </c>
    </row>
    <row r="230" spans="3:6">
      <c r="C230" s="20" t="s">
        <v>87</v>
      </c>
      <c r="D230" s="4">
        <f>COUNTIFS(E4:E203,"TELUGU",K4:K203,"SCIENCE")</f>
        <v>35</v>
      </c>
      <c r="F230" s="21">
        <f t="shared" si="11"/>
        <v>0</v>
      </c>
    </row>
    <row r="231" spans="3:6">
      <c r="C231" s="20" t="s">
        <v>88</v>
      </c>
      <c r="D231" s="4">
        <f>COUNTIFS(E4:E203,"TELUGU",L4:L203,"SOCIAL")</f>
        <v>36</v>
      </c>
      <c r="F231" s="21">
        <f t="shared" si="11"/>
        <v>0</v>
      </c>
    </row>
    <row r="233" spans="3:6">
      <c r="C233" s="20" t="s">
        <v>22</v>
      </c>
      <c r="D233" s="4">
        <f>COUNTIFS(E3:E202,"ENGLISH",G3:G202,"TELUGU")</f>
        <v>15</v>
      </c>
      <c r="F233" s="21">
        <f t="shared" ref="F233:F240" si="12">E233/D233</f>
        <v>0</v>
      </c>
    </row>
    <row r="234" spans="3:6">
      <c r="C234" s="20" t="s">
        <v>79</v>
      </c>
      <c r="D234" s="4">
        <f>COUNTIFS(E3:E202,"ENGLISH",G3:G202,"URDU")</f>
        <v>0</v>
      </c>
      <c r="F234" s="21" t="e">
        <f t="shared" si="12"/>
        <v>#DIV/0!</v>
      </c>
    </row>
    <row r="235" spans="3:6">
      <c r="C235" s="20" t="s">
        <v>84</v>
      </c>
      <c r="D235" s="4">
        <f>COUNTIFS(E3:E202,"ENGLISH",H3:H202,"HINDI")</f>
        <v>15</v>
      </c>
      <c r="F235" s="21">
        <f t="shared" si="12"/>
        <v>0</v>
      </c>
    </row>
    <row r="236" spans="3:6">
      <c r="C236" s="20" t="s">
        <v>85</v>
      </c>
      <c r="D236" s="4">
        <f>COUNTIFS(E3:E202,"ENGLISH",H3:H202,"SPECIAL TELUGU")</f>
        <v>0</v>
      </c>
      <c r="F236" s="21" t="e">
        <f t="shared" si="12"/>
        <v>#DIV/0!</v>
      </c>
    </row>
    <row r="237" spans="3:6">
      <c r="C237" s="20" t="s">
        <v>70</v>
      </c>
      <c r="D237" s="4">
        <f>COUNTIFS(E3:E202,"ENGLISH",I3:I202,"ENGLISH")</f>
        <v>15</v>
      </c>
      <c r="F237" s="21">
        <f t="shared" si="12"/>
        <v>0</v>
      </c>
    </row>
    <row r="238" spans="3:6">
      <c r="C238" s="20" t="s">
        <v>86</v>
      </c>
      <c r="D238" s="4">
        <f>COUNTIFS(E3:E202,"ENGLISH",J3:J202,"MATHS")</f>
        <v>0</v>
      </c>
      <c r="F238" s="21" t="e">
        <f t="shared" si="12"/>
        <v>#DIV/0!</v>
      </c>
    </row>
    <row r="239" spans="3:6">
      <c r="C239" s="20" t="s">
        <v>87</v>
      </c>
      <c r="D239" s="4">
        <f>COUNTIFS(E3:E202,"ENGLISH",K3:K202,"SCIENCE")</f>
        <v>14</v>
      </c>
      <c r="F239" s="21">
        <f t="shared" si="12"/>
        <v>0</v>
      </c>
    </row>
    <row r="240" spans="3:6">
      <c r="C240" s="20" t="s">
        <v>88</v>
      </c>
      <c r="D240" s="4">
        <f>COUNTIFS(E3:E202,"ENGLISH",L3:L202,"SOCIAL")</f>
        <v>15</v>
      </c>
      <c r="F240" s="21">
        <f t="shared" si="12"/>
        <v>0</v>
      </c>
    </row>
    <row r="242" spans="3:6">
      <c r="C242" s="20" t="s">
        <v>22</v>
      </c>
      <c r="D242" s="4">
        <f>COUNTIFS(E12:E211,"ENGLISH",G12:G211,"TELUGU")</f>
        <v>14</v>
      </c>
      <c r="F242" s="21">
        <f t="shared" ref="F242:F249" si="13">E242/D242</f>
        <v>0</v>
      </c>
    </row>
    <row r="243" spans="3:6">
      <c r="C243" s="20" t="s">
        <v>79</v>
      </c>
      <c r="D243" s="4">
        <f>COUNTIFS(E12:E211,"ENGLISH",G12:G211,"URDU")</f>
        <v>0</v>
      </c>
      <c r="F243" s="21" t="e">
        <f t="shared" si="13"/>
        <v>#DIV/0!</v>
      </c>
    </row>
    <row r="244" spans="3:6">
      <c r="C244" s="20" t="s">
        <v>84</v>
      </c>
      <c r="D244" s="4">
        <f>COUNTIFS(E12:E211,"ENGLISH",H12:H211,"HINDI")</f>
        <v>14</v>
      </c>
      <c r="F244" s="21">
        <f t="shared" si="13"/>
        <v>0</v>
      </c>
    </row>
    <row r="245" spans="3:6">
      <c r="C245" s="20" t="s">
        <v>85</v>
      </c>
      <c r="D245" s="4">
        <f>COUNTIFS(E12:E211,"ENGLISH",H12:H211,"SPECIAL TELUGU")</f>
        <v>0</v>
      </c>
      <c r="F245" s="21" t="e">
        <f t="shared" si="13"/>
        <v>#DIV/0!</v>
      </c>
    </row>
    <row r="246" spans="3:6">
      <c r="C246" s="20" t="s">
        <v>70</v>
      </c>
      <c r="D246" s="4">
        <f>COUNTIFS(E12:E211,"ENGLISH",I12:I211,"ENGLISH")</f>
        <v>14</v>
      </c>
      <c r="F246" s="21">
        <f t="shared" si="13"/>
        <v>0</v>
      </c>
    </row>
    <row r="247" spans="3:6">
      <c r="C247" s="20" t="s">
        <v>86</v>
      </c>
      <c r="D247" s="4">
        <f>COUNTIFS(E12:E211,"ENGLISH",J12:J211,"MATHS")</f>
        <v>0</v>
      </c>
      <c r="F247" s="21" t="e">
        <f t="shared" si="13"/>
        <v>#DIV/0!</v>
      </c>
    </row>
    <row r="248" spans="3:6">
      <c r="C248" s="20" t="s">
        <v>87</v>
      </c>
      <c r="D248" s="4">
        <f>COUNTIFS(E12:E211,"ENGLISH",K12:K211,"SCIENCE")</f>
        <v>13</v>
      </c>
      <c r="F248" s="21">
        <f t="shared" si="13"/>
        <v>0</v>
      </c>
    </row>
    <row r="249" spans="3:6">
      <c r="C249" s="20" t="s">
        <v>88</v>
      </c>
      <c r="D249" s="4">
        <f>COUNTIFS(E12:E211,"ENGLISH",L12:L211,"SOCIAL")</f>
        <v>14</v>
      </c>
      <c r="F249" s="21">
        <f t="shared" si="13"/>
        <v>0</v>
      </c>
    </row>
  </sheetData>
  <autoFilter ref="A1:AK57"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</autoFilter>
  <sortState ref="A2:O249">
    <sortCondition ref="B1"/>
  </sortState>
  <mergeCells count="91">
    <mergeCell ref="X65:AA65"/>
    <mergeCell ref="Z58:AA58"/>
    <mergeCell ref="Z59:AA59"/>
    <mergeCell ref="Z60:AA60"/>
    <mergeCell ref="Z61:AA61"/>
    <mergeCell ref="Z62:AA62"/>
    <mergeCell ref="Q61:Q62"/>
    <mergeCell ref="S53:S62"/>
    <mergeCell ref="T54:V54"/>
    <mergeCell ref="T55:V55"/>
    <mergeCell ref="T56:V56"/>
    <mergeCell ref="T57:V57"/>
    <mergeCell ref="T2:AB2"/>
    <mergeCell ref="Q2:S2"/>
    <mergeCell ref="Q1:AB1"/>
    <mergeCell ref="S3:S5"/>
    <mergeCell ref="R3:R5"/>
    <mergeCell ref="Q3:Q5"/>
    <mergeCell ref="T3:AB3"/>
    <mergeCell ref="T4:V4"/>
    <mergeCell ref="W4:Y4"/>
    <mergeCell ref="Z4:Z5"/>
    <mergeCell ref="AA4:AA5"/>
    <mergeCell ref="AB4:AB5"/>
    <mergeCell ref="Q6:Q7"/>
    <mergeCell ref="S6:S7"/>
    <mergeCell ref="AA6:AA7"/>
    <mergeCell ref="AB6:AB7"/>
    <mergeCell ref="Q8:S8"/>
    <mergeCell ref="Y11:AB11"/>
    <mergeCell ref="Q15:S15"/>
    <mergeCell ref="AC16:AC17"/>
    <mergeCell ref="AD16:AD17"/>
    <mergeCell ref="Q16:Q17"/>
    <mergeCell ref="R16:R17"/>
    <mergeCell ref="S16:S17"/>
    <mergeCell ref="T16:AB16"/>
    <mergeCell ref="T15:AD15"/>
    <mergeCell ref="Q14:AD14"/>
    <mergeCell ref="Q20:R20"/>
    <mergeCell ref="Q13:AD13"/>
    <mergeCell ref="AA23:AD23"/>
    <mergeCell ref="AJ29:AK29"/>
    <mergeCell ref="AH29:AI29"/>
    <mergeCell ref="AF29:AG29"/>
    <mergeCell ref="AD29:AE29"/>
    <mergeCell ref="AB29:AC29"/>
    <mergeCell ref="Z29:AA29"/>
    <mergeCell ref="X29:Y29"/>
    <mergeCell ref="V29:W29"/>
    <mergeCell ref="T29:U29"/>
    <mergeCell ref="R29:S29"/>
    <mergeCell ref="S38:T38"/>
    <mergeCell ref="AD41:AK41"/>
    <mergeCell ref="Q25:AK25"/>
    <mergeCell ref="Q26:AK26"/>
    <mergeCell ref="Q27:S27"/>
    <mergeCell ref="T27:AK27"/>
    <mergeCell ref="Q28:Q29"/>
    <mergeCell ref="R28:AK28"/>
    <mergeCell ref="Q50:AA50"/>
    <mergeCell ref="T61:V61"/>
    <mergeCell ref="W61:Y61"/>
    <mergeCell ref="T62:V62"/>
    <mergeCell ref="W62:Y62"/>
    <mergeCell ref="T59:V59"/>
    <mergeCell ref="W59:Y59"/>
    <mergeCell ref="T60:V60"/>
    <mergeCell ref="T58:V58"/>
    <mergeCell ref="W58:Y58"/>
    <mergeCell ref="W52:Y52"/>
    <mergeCell ref="W60:Y60"/>
    <mergeCell ref="T52:V52"/>
    <mergeCell ref="T53:V53"/>
    <mergeCell ref="W53:Y53"/>
    <mergeCell ref="Q51:R51"/>
    <mergeCell ref="S51:AA51"/>
    <mergeCell ref="Q53:Q54"/>
    <mergeCell ref="Q55:Q56"/>
    <mergeCell ref="Q57:Q58"/>
    <mergeCell ref="Q59:Q60"/>
    <mergeCell ref="W54:Y54"/>
    <mergeCell ref="W55:Y55"/>
    <mergeCell ref="W56:Y56"/>
    <mergeCell ref="W57:Y57"/>
    <mergeCell ref="Z52:AA52"/>
    <mergeCell ref="Z53:AA53"/>
    <mergeCell ref="Z54:AA54"/>
    <mergeCell ref="Z55:AA55"/>
    <mergeCell ref="Z56:AA56"/>
    <mergeCell ref="Z57:AA57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7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DANAVAIPETA MUNICIPAL CORPORATION HIGH 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HEAD MASTER</dc:creator>
  <cp:lastModifiedBy>HEAD MASTER</cp:lastModifiedBy>
  <cp:lastPrinted>2015-05-23T04:53:36Z</cp:lastPrinted>
  <dcterms:created xsi:type="dcterms:W3CDTF">2015-05-20T07:36:45Z</dcterms:created>
  <dcterms:modified xsi:type="dcterms:W3CDTF">2015-05-23T04:53:42Z</dcterms:modified>
</cp:coreProperties>
</file>